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05" tabRatio="761" activeTab="4"/>
  </bookViews>
  <sheets>
    <sheet name="Earth and Mars Cable Design" sheetId="4" r:id="rId1"/>
    <sheet name="Buckle and Cycles Design" sheetId="1" r:id="rId2"/>
    <sheet name="Mars Buckle and Cycles Design" sheetId="7" r:id="rId3"/>
    <sheet name="Earth Temperature" sheetId="3" r:id="rId4"/>
    <sheet name="Mars Temperature" sheetId="5" r:id="rId5"/>
  </sheets>
  <externalReferences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I7" i="5" l="1"/>
  <c r="E55" i="4" l="1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S25" i="5" l="1"/>
  <c r="P25" i="5"/>
  <c r="M25" i="5"/>
  <c r="S24" i="3"/>
  <c r="M24" i="3"/>
  <c r="P24" i="3"/>
  <c r="I8" i="5"/>
  <c r="D8" i="5" s="1"/>
  <c r="B8" i="5" s="1"/>
  <c r="I9" i="5"/>
  <c r="D9" i="5" s="1"/>
  <c r="B9" i="5" s="1"/>
  <c r="I10" i="5"/>
  <c r="D10" i="5" s="1"/>
  <c r="B10" i="5" s="1"/>
  <c r="I11" i="5"/>
  <c r="D11" i="5" s="1"/>
  <c r="B11" i="5" s="1"/>
  <c r="I12" i="5"/>
  <c r="D12" i="5" s="1"/>
  <c r="B12" i="5" s="1"/>
  <c r="I13" i="5"/>
  <c r="D13" i="5" s="1"/>
  <c r="B13" i="5" s="1"/>
  <c r="I14" i="5"/>
  <c r="D14" i="5" s="1"/>
  <c r="B14" i="5" s="1"/>
  <c r="I15" i="5"/>
  <c r="D15" i="5" s="1"/>
  <c r="B15" i="5" s="1"/>
  <c r="I16" i="5"/>
  <c r="D16" i="5" s="1"/>
  <c r="B16" i="5" s="1"/>
  <c r="I17" i="5"/>
  <c r="D17" i="5" s="1"/>
  <c r="B17" i="5" s="1"/>
  <c r="I18" i="5"/>
  <c r="D18" i="5" s="1"/>
  <c r="B18" i="5" s="1"/>
  <c r="I19" i="5"/>
  <c r="D19" i="5" s="1"/>
  <c r="B19" i="5" s="1"/>
  <c r="I20" i="5"/>
  <c r="D20" i="5" s="1"/>
  <c r="B20" i="5" s="1"/>
  <c r="I21" i="5"/>
  <c r="D21" i="5" s="1"/>
  <c r="B21" i="5" s="1"/>
  <c r="I22" i="5"/>
  <c r="D22" i="5" s="1"/>
  <c r="B22" i="5" s="1"/>
  <c r="I23" i="5"/>
  <c r="D23" i="5" s="1"/>
  <c r="B23" i="5" s="1"/>
  <c r="I24" i="5"/>
  <c r="D24" i="5" s="1"/>
  <c r="B24" i="5" s="1"/>
  <c r="I25" i="5"/>
  <c r="D25" i="5" s="1"/>
  <c r="B25" i="5" s="1"/>
  <c r="I26" i="5"/>
  <c r="D26" i="5" s="1"/>
  <c r="B26" i="5" s="1"/>
  <c r="I27" i="5"/>
  <c r="D27" i="5" s="1"/>
  <c r="B27" i="5" s="1"/>
  <c r="I28" i="5"/>
  <c r="D28" i="5" s="1"/>
  <c r="B28" i="5" s="1"/>
  <c r="I29" i="5"/>
  <c r="D29" i="5" s="1"/>
  <c r="B29" i="5" s="1"/>
  <c r="I30" i="5"/>
  <c r="D30" i="5" s="1"/>
  <c r="B30" i="5" s="1"/>
  <c r="I31" i="5"/>
  <c r="D31" i="5" s="1"/>
  <c r="B31" i="5" s="1"/>
  <c r="I32" i="5"/>
  <c r="D32" i="5" s="1"/>
  <c r="B32" i="5" s="1"/>
  <c r="I33" i="5"/>
  <c r="D33" i="5" s="1"/>
  <c r="B33" i="5" s="1"/>
  <c r="I34" i="5"/>
  <c r="D34" i="5" s="1"/>
  <c r="B34" i="5" s="1"/>
  <c r="I35" i="5"/>
  <c r="D35" i="5" s="1"/>
  <c r="B35" i="5" s="1"/>
  <c r="I36" i="5"/>
  <c r="D36" i="5" s="1"/>
  <c r="B36" i="5" s="1"/>
  <c r="I37" i="5"/>
  <c r="D37" i="5" s="1"/>
  <c r="B37" i="5" s="1"/>
  <c r="I38" i="5"/>
  <c r="D38" i="5" s="1"/>
  <c r="B38" i="5" s="1"/>
  <c r="I39" i="5"/>
  <c r="D39" i="5" s="1"/>
  <c r="B39" i="5" s="1"/>
  <c r="I40" i="5"/>
  <c r="D40" i="5" s="1"/>
  <c r="B40" i="5" s="1"/>
  <c r="I41" i="5"/>
  <c r="D41" i="5" s="1"/>
  <c r="B41" i="5" s="1"/>
  <c r="I42" i="5"/>
  <c r="D42" i="5" s="1"/>
  <c r="B42" i="5" s="1"/>
  <c r="I43" i="5"/>
  <c r="D43" i="5" s="1"/>
  <c r="B43" i="5" s="1"/>
  <c r="I44" i="5"/>
  <c r="D44" i="5" s="1"/>
  <c r="B44" i="5" s="1"/>
  <c r="I45" i="5"/>
  <c r="D45" i="5" s="1"/>
  <c r="B45" i="5" s="1"/>
  <c r="I46" i="5"/>
  <c r="D46" i="5" s="1"/>
  <c r="B46" i="5" s="1"/>
  <c r="I47" i="5"/>
  <c r="D47" i="5" s="1"/>
  <c r="B47" i="5" s="1"/>
  <c r="I48" i="5"/>
  <c r="D48" i="5" s="1"/>
  <c r="B48" i="5" s="1"/>
  <c r="I49" i="5"/>
  <c r="D49" i="5" s="1"/>
  <c r="B49" i="5" s="1"/>
  <c r="I50" i="5"/>
  <c r="D50" i="5" s="1"/>
  <c r="B50" i="5" s="1"/>
  <c r="I51" i="5"/>
  <c r="D51" i="5" s="1"/>
  <c r="B51" i="5" s="1"/>
  <c r="I52" i="5"/>
  <c r="D52" i="5" s="1"/>
  <c r="B52" i="5" s="1"/>
  <c r="I53" i="5"/>
  <c r="D53" i="5" s="1"/>
  <c r="B53" i="5" s="1"/>
  <c r="I54" i="5"/>
  <c r="D54" i="5" s="1"/>
  <c r="B54" i="5" s="1"/>
  <c r="I55" i="5"/>
  <c r="D55" i="5" s="1"/>
  <c r="B55" i="5" s="1"/>
  <c r="I56" i="5"/>
  <c r="D56" i="5" s="1"/>
  <c r="B56" i="5" s="1"/>
  <c r="I57" i="5"/>
  <c r="D57" i="5" s="1"/>
  <c r="B57" i="5" s="1"/>
  <c r="I58" i="5"/>
  <c r="D58" i="5" s="1"/>
  <c r="B58" i="5" s="1"/>
  <c r="I59" i="5"/>
  <c r="D59" i="5" s="1"/>
  <c r="B59" i="5" s="1"/>
  <c r="I60" i="5"/>
  <c r="D60" i="5" s="1"/>
  <c r="B60" i="5" s="1"/>
  <c r="I61" i="5"/>
  <c r="D61" i="5" s="1"/>
  <c r="B61" i="5" s="1"/>
  <c r="I62" i="5"/>
  <c r="D62" i="5" s="1"/>
  <c r="B62" i="5" s="1"/>
  <c r="I63" i="5"/>
  <c r="D63" i="5" s="1"/>
  <c r="B63" i="5" s="1"/>
  <c r="I64" i="5"/>
  <c r="D64" i="5" s="1"/>
  <c r="B64" i="5" s="1"/>
  <c r="I65" i="5"/>
  <c r="D65" i="5" s="1"/>
  <c r="B65" i="5" s="1"/>
  <c r="I66" i="5"/>
  <c r="D66" i="5" s="1"/>
  <c r="B66" i="5" s="1"/>
  <c r="I67" i="5"/>
  <c r="D67" i="5" s="1"/>
  <c r="B67" i="5" s="1"/>
  <c r="I68" i="5"/>
  <c r="D68" i="5" s="1"/>
  <c r="B68" i="5" s="1"/>
  <c r="I69" i="5"/>
  <c r="D69" i="5" s="1"/>
  <c r="B69" i="5" s="1"/>
  <c r="I70" i="5"/>
  <c r="D70" i="5" s="1"/>
  <c r="B70" i="5" s="1"/>
  <c r="I71" i="5"/>
  <c r="D71" i="5" s="1"/>
  <c r="B71" i="5" s="1"/>
  <c r="I72" i="5"/>
  <c r="D72" i="5" s="1"/>
  <c r="B72" i="5" s="1"/>
  <c r="I73" i="5"/>
  <c r="D73" i="5" s="1"/>
  <c r="B73" i="5" s="1"/>
  <c r="I74" i="5"/>
  <c r="D74" i="5" s="1"/>
  <c r="B74" i="5" s="1"/>
  <c r="I75" i="5"/>
  <c r="D75" i="5" s="1"/>
  <c r="B75" i="5" s="1"/>
  <c r="I76" i="5"/>
  <c r="D76" i="5" s="1"/>
  <c r="B76" i="5" s="1"/>
  <c r="I77" i="5"/>
  <c r="D77" i="5" s="1"/>
  <c r="B77" i="5" s="1"/>
  <c r="I78" i="5"/>
  <c r="D78" i="5" s="1"/>
  <c r="B78" i="5" s="1"/>
  <c r="D7" i="5"/>
  <c r="B7" i="5" s="1"/>
  <c r="M29" i="4" l="1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D17" i="4"/>
  <c r="D18" i="4" s="1"/>
  <c r="D13" i="4"/>
  <c r="D14" i="4"/>
  <c r="B17" i="4"/>
  <c r="B18" i="4" s="1"/>
  <c r="B12" i="4"/>
  <c r="C2" i="4" l="1"/>
  <c r="C4" i="4"/>
  <c r="C3" i="4"/>
  <c r="C5" i="4"/>
  <c r="F5" i="4" s="1"/>
  <c r="G5" i="4" s="1"/>
  <c r="E5" i="4"/>
  <c r="E4" i="4"/>
  <c r="E3" i="4"/>
  <c r="F3" i="4" s="1"/>
  <c r="G3" i="4" s="1"/>
  <c r="E2" i="4"/>
  <c r="F2" i="4" s="1"/>
  <c r="G2" i="4" s="1"/>
  <c r="D19" i="4" l="1"/>
  <c r="D20" i="4" s="1"/>
  <c r="B19" i="4"/>
  <c r="B20" i="4" s="1"/>
  <c r="F4" i="4"/>
  <c r="G4" i="4" s="1"/>
  <c r="J29" i="4"/>
  <c r="J28" i="4"/>
  <c r="J27" i="4"/>
  <c r="J26" i="4"/>
  <c r="J25" i="4"/>
  <c r="I24" i="4"/>
  <c r="J23" i="4"/>
  <c r="I22" i="4"/>
  <c r="I21" i="4"/>
  <c r="I20" i="4"/>
  <c r="J19" i="4"/>
  <c r="I18" i="4"/>
  <c r="J17" i="4"/>
  <c r="I16" i="4"/>
  <c r="J15" i="4"/>
  <c r="I14" i="4"/>
  <c r="I29" i="4"/>
  <c r="G29" i="4" s="1"/>
  <c r="I28" i="4"/>
  <c r="I27" i="4"/>
  <c r="G27" i="4" s="1"/>
  <c r="I26" i="4"/>
  <c r="I25" i="4"/>
  <c r="G25" i="4" s="1"/>
  <c r="J24" i="4"/>
  <c r="I23" i="4"/>
  <c r="J22" i="4"/>
  <c r="J21" i="4"/>
  <c r="J20" i="4"/>
  <c r="I19" i="4"/>
  <c r="J18" i="4"/>
  <c r="I17" i="4"/>
  <c r="J16" i="4"/>
  <c r="I15" i="4"/>
  <c r="J14" i="4"/>
  <c r="I53" i="3"/>
  <c r="D53" i="3" s="1"/>
  <c r="B53" i="3" s="1"/>
  <c r="I52" i="3"/>
  <c r="D52" i="3" s="1"/>
  <c r="B52" i="3" s="1"/>
  <c r="I51" i="3"/>
  <c r="D51" i="3" s="1"/>
  <c r="B51" i="3" s="1"/>
  <c r="I50" i="3"/>
  <c r="D50" i="3"/>
  <c r="B50" i="3" s="1"/>
  <c r="I49" i="3"/>
  <c r="D49" i="3" s="1"/>
  <c r="B49" i="3" s="1"/>
  <c r="I48" i="3"/>
  <c r="D48" i="3" s="1"/>
  <c r="B48" i="3" s="1"/>
  <c r="I47" i="3"/>
  <c r="D47" i="3" s="1"/>
  <c r="B47" i="3" s="1"/>
  <c r="I46" i="3"/>
  <c r="D46" i="3" s="1"/>
  <c r="B46" i="3" s="1"/>
  <c r="I45" i="3"/>
  <c r="D45" i="3" s="1"/>
  <c r="B45" i="3" s="1"/>
  <c r="I44" i="3"/>
  <c r="D44" i="3" s="1"/>
  <c r="B44" i="3" s="1"/>
  <c r="I43" i="3"/>
  <c r="D43" i="3" s="1"/>
  <c r="B43" i="3" s="1"/>
  <c r="I42" i="3"/>
  <c r="D42" i="3" s="1"/>
  <c r="B42" i="3" s="1"/>
  <c r="I41" i="3"/>
  <c r="D41" i="3"/>
  <c r="B41" i="3" s="1"/>
  <c r="I40" i="3"/>
  <c r="D40" i="3" s="1"/>
  <c r="B40" i="3" s="1"/>
  <c r="I39" i="3"/>
  <c r="D39" i="3" s="1"/>
  <c r="B39" i="3" s="1"/>
  <c r="I38" i="3"/>
  <c r="D38" i="3" s="1"/>
  <c r="B38" i="3" s="1"/>
  <c r="I37" i="3"/>
  <c r="D37" i="3" s="1"/>
  <c r="B37" i="3" s="1"/>
  <c r="I36" i="3"/>
  <c r="D36" i="3" s="1"/>
  <c r="B36" i="3" s="1"/>
  <c r="I35" i="3"/>
  <c r="D35" i="3" s="1"/>
  <c r="B35" i="3" s="1"/>
  <c r="I34" i="3"/>
  <c r="D34" i="3" s="1"/>
  <c r="B34" i="3" s="1"/>
  <c r="I33" i="3"/>
  <c r="D33" i="3" s="1"/>
  <c r="B33" i="3" s="1"/>
  <c r="I32" i="3"/>
  <c r="D32" i="3" s="1"/>
  <c r="B32" i="3" s="1"/>
  <c r="I31" i="3"/>
  <c r="D31" i="3" s="1"/>
  <c r="B31" i="3" s="1"/>
  <c r="I30" i="3"/>
  <c r="D30" i="3"/>
  <c r="B30" i="3" s="1"/>
  <c r="I29" i="3"/>
  <c r="D29" i="3" s="1"/>
  <c r="B29" i="3" s="1"/>
  <c r="I28" i="3"/>
  <c r="D28" i="3" s="1"/>
  <c r="B28" i="3" s="1"/>
  <c r="I27" i="3"/>
  <c r="D27" i="3" s="1"/>
  <c r="B27" i="3" s="1"/>
  <c r="I26" i="3"/>
  <c r="D26" i="3" s="1"/>
  <c r="B26" i="3" s="1"/>
  <c r="I25" i="3"/>
  <c r="D25" i="3" s="1"/>
  <c r="B25" i="3" s="1"/>
  <c r="I24" i="3"/>
  <c r="D24" i="3" s="1"/>
  <c r="B24" i="3" s="1"/>
  <c r="I23" i="3"/>
  <c r="D23" i="3"/>
  <c r="B23" i="3" s="1"/>
  <c r="I22" i="3"/>
  <c r="D22" i="3"/>
  <c r="B22" i="3" s="1"/>
  <c r="I21" i="3"/>
  <c r="D21" i="3" s="1"/>
  <c r="B21" i="3" s="1"/>
  <c r="I20" i="3"/>
  <c r="D20" i="3" s="1"/>
  <c r="B20" i="3" s="1"/>
  <c r="I19" i="3"/>
  <c r="D19" i="3" s="1"/>
  <c r="B19" i="3" s="1"/>
  <c r="I18" i="3"/>
  <c r="D18" i="3" s="1"/>
  <c r="B18" i="3" s="1"/>
  <c r="I17" i="3"/>
  <c r="D17" i="3" s="1"/>
  <c r="B17" i="3" s="1"/>
  <c r="I16" i="3"/>
  <c r="D16" i="3" s="1"/>
  <c r="B16" i="3" s="1"/>
  <c r="I15" i="3"/>
  <c r="D15" i="3" s="1"/>
  <c r="B15" i="3" s="1"/>
  <c r="I14" i="3"/>
  <c r="D14" i="3" s="1"/>
  <c r="B14" i="3" s="1"/>
  <c r="I13" i="3"/>
  <c r="D13" i="3" s="1"/>
  <c r="B13" i="3" s="1"/>
  <c r="I12" i="3"/>
  <c r="D12" i="3" s="1"/>
  <c r="B12" i="3" s="1"/>
  <c r="I11" i="3"/>
  <c r="D11" i="3" s="1"/>
  <c r="B11" i="3" s="1"/>
  <c r="I10" i="3"/>
  <c r="D10" i="3" s="1"/>
  <c r="B10" i="3" s="1"/>
  <c r="I9" i="3"/>
  <c r="D9" i="3" s="1"/>
  <c r="B9" i="3" s="1"/>
  <c r="I8" i="3"/>
  <c r="D8" i="3" s="1"/>
  <c r="B8" i="3" s="1"/>
  <c r="I7" i="3"/>
  <c r="D7" i="3" s="1"/>
  <c r="B7" i="3" s="1"/>
  <c r="G26" i="4" l="1"/>
  <c r="G28" i="4"/>
  <c r="G14" i="4"/>
  <c r="G16" i="4"/>
  <c r="G18" i="4"/>
  <c r="G22" i="4"/>
  <c r="G24" i="4"/>
  <c r="G20" i="4"/>
  <c r="G15" i="4"/>
  <c r="G17" i="4"/>
  <c r="G19" i="4"/>
  <c r="G23" i="4"/>
  <c r="G21" i="4"/>
  <c r="L5" i="4" l="1"/>
  <c r="F20" i="1" l="1"/>
  <c r="H20" i="1" s="1"/>
  <c r="F21" i="1"/>
  <c r="H21" i="1" s="1"/>
  <c r="F28" i="1"/>
  <c r="H28" i="1" s="1"/>
  <c r="D10" i="1" s="1"/>
  <c r="F29" i="1"/>
  <c r="H29" i="1" s="1"/>
  <c r="F36" i="1"/>
  <c r="H36" i="1" s="1"/>
  <c r="F37" i="1"/>
  <c r="H37" i="1" s="1"/>
  <c r="F44" i="1"/>
  <c r="H44" i="1" s="1"/>
  <c r="D15" i="1"/>
  <c r="F15" i="1" s="1"/>
  <c r="H15" i="1" s="1"/>
  <c r="D16" i="1"/>
  <c r="F16" i="1" s="1"/>
  <c r="H16" i="1" s="1"/>
  <c r="D17" i="1"/>
  <c r="F17" i="1" s="1"/>
  <c r="H17" i="1" s="1"/>
  <c r="D18" i="1"/>
  <c r="F18" i="1" s="1"/>
  <c r="H18" i="1" s="1"/>
  <c r="D19" i="1"/>
  <c r="F19" i="1" s="1"/>
  <c r="H19" i="1" s="1"/>
  <c r="D20" i="1"/>
  <c r="D21" i="1"/>
  <c r="D22" i="1"/>
  <c r="F22" i="1" s="1"/>
  <c r="H22" i="1" s="1"/>
  <c r="D23" i="1"/>
  <c r="F23" i="1" s="1"/>
  <c r="H23" i="1" s="1"/>
  <c r="D24" i="1"/>
  <c r="F24" i="1" s="1"/>
  <c r="H24" i="1" s="1"/>
  <c r="D25" i="1"/>
  <c r="F25" i="1" s="1"/>
  <c r="H25" i="1" s="1"/>
  <c r="D26" i="1"/>
  <c r="F26" i="1" s="1"/>
  <c r="H26" i="1" s="1"/>
  <c r="D27" i="1"/>
  <c r="F27" i="1" s="1"/>
  <c r="H27" i="1" s="1"/>
  <c r="D28" i="1"/>
  <c r="D29" i="1"/>
  <c r="D30" i="1"/>
  <c r="F30" i="1" s="1"/>
  <c r="H30" i="1" s="1"/>
  <c r="D31" i="1"/>
  <c r="F31" i="1" s="1"/>
  <c r="H31" i="1" s="1"/>
  <c r="D32" i="1"/>
  <c r="F32" i="1" s="1"/>
  <c r="H32" i="1" s="1"/>
  <c r="D33" i="1"/>
  <c r="F33" i="1" s="1"/>
  <c r="H33" i="1" s="1"/>
  <c r="D34" i="1"/>
  <c r="F34" i="1" s="1"/>
  <c r="H34" i="1" s="1"/>
  <c r="D35" i="1"/>
  <c r="F35" i="1" s="1"/>
  <c r="H35" i="1" s="1"/>
  <c r="D36" i="1"/>
  <c r="D37" i="1"/>
  <c r="D38" i="1"/>
  <c r="F38" i="1" s="1"/>
  <c r="H38" i="1" s="1"/>
  <c r="D39" i="1"/>
  <c r="F39" i="1" s="1"/>
  <c r="H39" i="1" s="1"/>
  <c r="D40" i="1"/>
  <c r="F40" i="1" s="1"/>
  <c r="H40" i="1" s="1"/>
  <c r="D41" i="1"/>
  <c r="F41" i="1" s="1"/>
  <c r="H41" i="1" s="1"/>
  <c r="D42" i="1"/>
  <c r="F42" i="1" s="1"/>
  <c r="H42" i="1" s="1"/>
  <c r="D43" i="1"/>
  <c r="F43" i="1" s="1"/>
  <c r="H43" i="1" s="1"/>
  <c r="D44" i="1"/>
  <c r="B10" i="1" l="1"/>
  <c r="D14" i="1"/>
  <c r="F14" i="1" s="1"/>
  <c r="H14" i="1" s="1"/>
  <c r="D13" i="1"/>
  <c r="F13" i="1" s="1"/>
  <c r="H13" i="1" s="1"/>
  <c r="D5" i="1"/>
  <c r="D6" i="1" s="1"/>
  <c r="C5" i="1"/>
  <c r="C6" i="1" s="1"/>
  <c r="B5" i="1"/>
  <c r="B6" i="1" s="1"/>
</calcChain>
</file>

<file path=xl/sharedStrings.xml><?xml version="1.0" encoding="utf-8"?>
<sst xmlns="http://schemas.openxmlformats.org/spreadsheetml/2006/main" count="890" uniqueCount="121">
  <si>
    <t>Steel =</t>
  </si>
  <si>
    <t>psi</t>
  </si>
  <si>
    <t>Vehicle weight =</t>
  </si>
  <si>
    <t>lbs</t>
  </si>
  <si>
    <t>Allowed Strain =</t>
  </si>
  <si>
    <t>CSA  =</t>
  </si>
  <si>
    <t>Cable Size =</t>
  </si>
  <si>
    <t>Fatigue 100K cycles =</t>
  </si>
  <si>
    <t>Kpsi</t>
  </si>
  <si>
    <t>Mpa</t>
  </si>
  <si>
    <t>Cable Size (1/2 in) =</t>
  </si>
  <si>
    <t>Diameter</t>
  </si>
  <si>
    <t>Radius</t>
  </si>
  <si>
    <t>Stress</t>
  </si>
  <si>
    <t>1045 Steel</t>
  </si>
  <si>
    <t>in</t>
  </si>
  <si>
    <t>MPa</t>
  </si>
  <si>
    <t># cycles</t>
  </si>
  <si>
    <t xml:space="preserve"> </t>
  </si>
  <si>
    <t>1.00E4.5</t>
  </si>
  <si>
    <t>y =</t>
  </si>
  <si>
    <t>m =</t>
  </si>
  <si>
    <t>x =</t>
  </si>
  <si>
    <t>b =</t>
  </si>
  <si>
    <t>stress</t>
  </si>
  <si>
    <t># of cycles</t>
  </si>
  <si>
    <t>Capability</t>
  </si>
  <si>
    <t>Load</t>
  </si>
  <si>
    <t>in^2</t>
  </si>
  <si>
    <t>Min. Diameter (in) CSA</t>
  </si>
  <si>
    <t>Al</t>
  </si>
  <si>
    <t>Ti</t>
  </si>
  <si>
    <t>Copper</t>
  </si>
  <si>
    <t>Cable size</t>
  </si>
  <si>
    <t>Steel</t>
  </si>
  <si>
    <t>Best Diameter to use</t>
  </si>
  <si>
    <t>e=l-lo/lo</t>
  </si>
  <si>
    <t>σ=P/Ao</t>
  </si>
  <si>
    <t>Weight</t>
  </si>
  <si>
    <t>ft</t>
  </si>
  <si>
    <t>Cable Length</t>
  </si>
  <si>
    <t>Allowable Stretch</t>
  </si>
  <si>
    <t>Max. Length</t>
  </si>
  <si>
    <t>Strain</t>
  </si>
  <si>
    <t>Original Temperature =</t>
  </si>
  <si>
    <r>
      <t>68</t>
    </r>
    <r>
      <rPr>
        <sz val="11"/>
        <color theme="1"/>
        <rFont val="Calibri"/>
        <family val="2"/>
      </rPr>
      <t>˚F</t>
    </r>
  </si>
  <si>
    <r>
      <t>20</t>
    </r>
    <r>
      <rPr>
        <sz val="11"/>
        <color theme="1"/>
        <rFont val="Calibri"/>
        <family val="2"/>
      </rPr>
      <t>˚C</t>
    </r>
  </si>
  <si>
    <t>Original Length =</t>
  </si>
  <si>
    <r>
      <t>∆L=α*L</t>
    </r>
    <r>
      <rPr>
        <b/>
        <u/>
        <vertAlign val="subscript"/>
        <sz val="14"/>
        <color theme="1"/>
        <rFont val="Calibri"/>
        <family val="2"/>
      </rPr>
      <t>o</t>
    </r>
    <r>
      <rPr>
        <b/>
        <u/>
        <sz val="14"/>
        <color theme="1"/>
        <rFont val="Calibri"/>
        <family val="2"/>
      </rPr>
      <t>*∆T</t>
    </r>
  </si>
  <si>
    <t>ΔL</t>
  </si>
  <si>
    <t>ΔT</t>
  </si>
  <si>
    <r>
      <t>Temp</t>
    </r>
    <r>
      <rPr>
        <b/>
        <u/>
        <vertAlign val="subscript"/>
        <sz val="14"/>
        <color theme="1"/>
        <rFont val="Calibri"/>
        <family val="2"/>
        <scheme val="minor"/>
      </rPr>
      <t>f</t>
    </r>
  </si>
  <si>
    <t>˚F</t>
  </si>
  <si>
    <t>˚C</t>
  </si>
  <si>
    <t>∆L =</t>
  </si>
  <si>
    <t>α (steel) =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</si>
  <si>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 xml:space="preserve"> =</t>
    </r>
  </si>
  <si>
    <r>
      <t>L</t>
    </r>
    <r>
      <rPr>
        <b/>
        <vertAlign val="subscript"/>
        <sz val="11"/>
        <color theme="1"/>
        <rFont val="Calibri"/>
        <family val="2"/>
      </rPr>
      <t>o</t>
    </r>
    <r>
      <rPr>
        <b/>
        <sz val="11"/>
        <color theme="1"/>
        <rFont val="Calibri"/>
        <family val="2"/>
      </rPr>
      <t xml:space="preserve"> =</t>
    </r>
  </si>
  <si>
    <t>Grav. Acc.=</t>
  </si>
  <si>
    <t>EARTH</t>
  </si>
  <si>
    <t>MARS</t>
  </si>
  <si>
    <r>
      <t>ft/s</t>
    </r>
    <r>
      <rPr>
        <vertAlign val="superscript"/>
        <sz val="11"/>
        <color theme="1"/>
        <rFont val="Calibri"/>
        <family val="2"/>
        <scheme val="minor"/>
      </rPr>
      <t>2</t>
    </r>
  </si>
  <si>
    <t>Mars gravity = 37.5% of Earth's</t>
  </si>
  <si>
    <t>Mass (truck)=</t>
  </si>
  <si>
    <t>lbs(m)</t>
  </si>
  <si>
    <t>CSA</t>
  </si>
  <si>
    <t>1/8 in</t>
  </si>
  <si>
    <t>1/16 in</t>
  </si>
  <si>
    <r>
      <t>in</t>
    </r>
    <r>
      <rPr>
        <vertAlign val="superscript"/>
        <sz val="11"/>
        <color theme="1"/>
        <rFont val="Calibri"/>
        <family val="2"/>
        <scheme val="minor"/>
      </rPr>
      <t>2</t>
    </r>
  </si>
  <si>
    <t>Best Diameter to use (Earth)</t>
  </si>
  <si>
    <t>Best Diameter to use (Mars)</t>
  </si>
  <si>
    <t>Temperature Range =</t>
  </si>
  <si>
    <r>
      <t>-225</t>
    </r>
    <r>
      <rPr>
        <sz val="11"/>
        <color theme="1"/>
        <rFont val="Calibri"/>
        <family val="2"/>
      </rPr>
      <t>˚F - 70˚F</t>
    </r>
  </si>
  <si>
    <t>25 ft</t>
  </si>
  <si>
    <t>α (Steel) =</t>
  </si>
  <si>
    <r>
      <t>(Temp can be as low as -225</t>
    </r>
    <r>
      <rPr>
        <sz val="11"/>
        <color theme="1"/>
        <rFont val="Calibri"/>
        <family val="2"/>
      </rPr>
      <t>˚F at poles and high as 70˚F at equator in summer.)</t>
    </r>
  </si>
  <si>
    <r>
      <t>Reference Temperature (T</t>
    </r>
    <r>
      <rPr>
        <b/>
        <u/>
        <vertAlign val="subscript"/>
        <sz val="11"/>
        <color theme="1"/>
        <rFont val="Calibri"/>
        <family val="2"/>
        <scheme val="minor"/>
      </rPr>
      <t>o</t>
    </r>
    <r>
      <rPr>
        <b/>
        <u/>
        <sz val="11"/>
        <color theme="1"/>
        <rFont val="Calibri"/>
        <family val="2"/>
        <scheme val="minor"/>
      </rPr>
      <t xml:space="preserve"> )=</t>
    </r>
  </si>
  <si>
    <t>25ft</t>
  </si>
  <si>
    <t>T (˚F) =</t>
  </si>
  <si>
    <t>T(˚F) =</t>
  </si>
  <si>
    <t>T (˚F)=</t>
  </si>
  <si>
    <t>Diameter (d)</t>
  </si>
  <si>
    <t>1/2*d</t>
  </si>
  <si>
    <t>π*r^2</t>
  </si>
  <si>
    <t>10000/CSA</t>
  </si>
  <si>
    <t>3750/CSA</t>
  </si>
  <si>
    <t>Buckle Size (in)</t>
  </si>
  <si>
    <t>Radius ( r )</t>
  </si>
  <si>
    <t>CSA (in^2)</t>
  </si>
  <si>
    <t>Stress (PSI)</t>
  </si>
  <si>
    <t>Stress (Mpa)</t>
  </si>
  <si>
    <t>Earth</t>
  </si>
  <si>
    <t>Mars</t>
  </si>
  <si>
    <t>1 psi =</t>
  </si>
  <si>
    <t>megapascals</t>
  </si>
  <si>
    <t>Cyclic Operations=</t>
  </si>
  <si>
    <t>1045 Density=</t>
  </si>
  <si>
    <t>lbs/in^3</t>
  </si>
  <si>
    <t>Buckle Inner Dia.=</t>
  </si>
  <si>
    <t>Buckle Outer Dia.=</t>
  </si>
  <si>
    <t>Buckle Area (Front)=</t>
  </si>
  <si>
    <t>Buckle Volume=</t>
  </si>
  <si>
    <t>in^3</t>
  </si>
  <si>
    <t>Buckle Weight (on earth)=</t>
  </si>
  <si>
    <t>lbs.</t>
  </si>
  <si>
    <t>Cable Weight (on earth)=</t>
  </si>
  <si>
    <t>Combo Weight (on earth)=</t>
  </si>
  <si>
    <t>Cycles</t>
  </si>
  <si>
    <t>at 10^5 Cycles</t>
  </si>
  <si>
    <t>Coeffic.</t>
  </si>
  <si>
    <t>Constant</t>
  </si>
  <si>
    <t>Buckle Volume Figured in AutoCad.</t>
  </si>
  <si>
    <t xml:space="preserve">in </t>
  </si>
  <si>
    <t>Cable &amp; Buckle Design</t>
  </si>
  <si>
    <t>Units</t>
  </si>
  <si>
    <t>lbs(mass)</t>
  </si>
  <si>
    <t>Combo Weight (on Mars)=</t>
  </si>
  <si>
    <t>http://www.azom.com/article.aspx?ArticleID=6130</t>
  </si>
  <si>
    <t xml:space="preserve"> for Density of 1045 Steel</t>
  </si>
  <si>
    <t>Grav. Acc.(@45°)=</t>
  </si>
  <si>
    <t>ft/s2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</si>
</sst>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00000"/>
    <numFmt numFmtId="165" formatCode="0.00000"/>
    <numFmt numFmtId="166" formatCode="0.000000"/>
    <numFmt numFmtId="167" formatCode="_(* #,##0.000000_);_(* \(#,##0.000000\);_(* &quot;-&quot;??_);_(@_)"/>
    <numFmt numFmtId="168" formatCode="0.0"/>
    <numFmt numFmtId="169" formatCode="0.0E+00"/>
    <numFmt numFmtId="170" formatCode="0.000"/>
    <numFmt numFmtId="171" formatCode="##0.000E+0"/>
    <numFmt numFmtId="172" formatCode="0.0000E+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Calibri"/>
      <family val="2"/>
    </font>
    <font>
      <b/>
      <u/>
      <vertAlign val="subscript"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vertAlign val="subscript"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u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/>
    <xf numFmtId="0" fontId="1" fillId="2" borderId="1" xfId="0" applyFont="1" applyFill="1" applyBorder="1"/>
    <xf numFmtId="0" fontId="0" fillId="3" borderId="0" xfId="0" applyFill="1" applyAlignment="1">
      <alignment horizontal="right"/>
    </xf>
    <xf numFmtId="2" fontId="0" fillId="3" borderId="0" xfId="0" applyNumberFormat="1" applyFont="1" applyFill="1"/>
    <xf numFmtId="0" fontId="0" fillId="3" borderId="0" xfId="0" applyFont="1" applyFill="1"/>
    <xf numFmtId="0" fontId="2" fillId="0" borderId="0" xfId="0" applyFont="1"/>
    <xf numFmtId="0" fontId="1" fillId="0" borderId="0" xfId="0" applyFont="1"/>
    <xf numFmtId="13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  <xf numFmtId="11" fontId="0" fillId="0" borderId="0" xfId="0" applyNumberFormat="1"/>
    <xf numFmtId="11" fontId="0" fillId="2" borderId="0" xfId="0" applyNumberFormat="1" applyFill="1"/>
    <xf numFmtId="0" fontId="0" fillId="2" borderId="0" xfId="0" applyFill="1"/>
    <xf numFmtId="13" fontId="0" fillId="3" borderId="0" xfId="0" applyNumberFormat="1" applyFill="1" applyAlignment="1">
      <alignment horizontal="center"/>
    </xf>
    <xf numFmtId="0" fontId="0" fillId="3" borderId="0" xfId="0" applyFill="1"/>
    <xf numFmtId="165" fontId="0" fillId="3" borderId="0" xfId="0" applyNumberFormat="1" applyFill="1"/>
    <xf numFmtId="166" fontId="0" fillId="3" borderId="0" xfId="0" applyNumberFormat="1" applyFill="1"/>
    <xf numFmtId="0" fontId="0" fillId="0" borderId="0" xfId="0" applyFill="1"/>
    <xf numFmtId="13" fontId="0" fillId="0" borderId="0" xfId="0" applyNumberFormat="1" applyFill="1" applyAlignment="1">
      <alignment horizontal="center"/>
    </xf>
    <xf numFmtId="165" fontId="0" fillId="0" borderId="0" xfId="0" applyNumberFormat="1" applyFill="1"/>
    <xf numFmtId="166" fontId="0" fillId="0" borderId="0" xfId="0" applyNumberFormat="1" applyFill="1"/>
    <xf numFmtId="13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/>
    <xf numFmtId="43" fontId="0" fillId="0" borderId="0" xfId="1" applyFont="1"/>
    <xf numFmtId="43" fontId="0" fillId="0" borderId="0" xfId="0" applyNumberFormat="1"/>
    <xf numFmtId="48" fontId="0" fillId="0" borderId="0" xfId="0" applyNumberFormat="1"/>
    <xf numFmtId="167" fontId="0" fillId="0" borderId="0" xfId="0" applyNumberFormat="1"/>
    <xf numFmtId="0" fontId="5" fillId="0" borderId="0" xfId="0" applyFont="1"/>
    <xf numFmtId="0" fontId="0" fillId="0" borderId="0" xfId="0" applyBorder="1"/>
    <xf numFmtId="13" fontId="0" fillId="0" borderId="0" xfId="0" applyNumberFormat="1"/>
    <xf numFmtId="13" fontId="0" fillId="0" borderId="0" xfId="0" applyNumberFormat="1" applyAlignment="1">
      <alignment horizontal="right"/>
    </xf>
    <xf numFmtId="13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8" xfId="0" applyFont="1" applyBorder="1" applyAlignment="1">
      <alignment horizontal="right"/>
    </xf>
    <xf numFmtId="0" fontId="0" fillId="0" borderId="9" xfId="0" applyBorder="1"/>
    <xf numFmtId="0" fontId="0" fillId="0" borderId="6" xfId="0" applyBorder="1"/>
    <xf numFmtId="0" fontId="10" fillId="0" borderId="9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0" fillId="0" borderId="13" xfId="0" applyBorder="1"/>
    <xf numFmtId="0" fontId="1" fillId="0" borderId="7" xfId="0" applyFont="1" applyBorder="1" applyAlignment="1">
      <alignment horizontal="right"/>
    </xf>
    <xf numFmtId="0" fontId="0" fillId="0" borderId="14" xfId="0" applyBorder="1"/>
    <xf numFmtId="0" fontId="5" fillId="0" borderId="0" xfId="0" applyFont="1" applyFill="1" applyBorder="1"/>
    <xf numFmtId="0" fontId="10" fillId="5" borderId="11" xfId="0" applyFont="1" applyFill="1" applyBorder="1" applyAlignment="1">
      <alignment horizontal="right"/>
    </xf>
    <xf numFmtId="0" fontId="0" fillId="5" borderId="12" xfId="0" applyFill="1" applyBorder="1"/>
    <xf numFmtId="0" fontId="10" fillId="5" borderId="10" xfId="0" applyFont="1" applyFill="1" applyBorder="1" applyAlignment="1">
      <alignment horizontal="right"/>
    </xf>
    <xf numFmtId="0" fontId="0" fillId="5" borderId="10" xfId="0" applyFill="1" applyBorder="1"/>
    <xf numFmtId="0" fontId="1" fillId="0" borderId="9" xfId="0" applyFont="1" applyBorder="1"/>
    <xf numFmtId="0" fontId="1" fillId="0" borderId="13" xfId="0" applyFont="1" applyBorder="1"/>
    <xf numFmtId="0" fontId="13" fillId="0" borderId="0" xfId="0" applyFont="1" applyAlignment="1">
      <alignment horizontal="left"/>
    </xf>
    <xf numFmtId="0" fontId="8" fillId="0" borderId="15" xfId="0" applyFont="1" applyBorder="1" applyAlignment="1">
      <alignment horizontal="center"/>
    </xf>
    <xf numFmtId="168" fontId="0" fillId="0" borderId="15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9" fontId="0" fillId="0" borderId="0" xfId="0" applyNumberFormat="1" applyAlignment="1">
      <alignment horizontal="right"/>
    </xf>
    <xf numFmtId="0" fontId="3" fillId="0" borderId="0" xfId="0" applyFont="1"/>
    <xf numFmtId="0" fontId="1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0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13" fontId="0" fillId="4" borderId="4" xfId="0" applyNumberForma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1" fontId="0" fillId="0" borderId="0" xfId="0" applyNumberFormat="1" applyAlignment="1"/>
    <xf numFmtId="0" fontId="0" fillId="0" borderId="0" xfId="0" quotePrefix="1" applyAlignment="1">
      <alignment horizontal="center"/>
    </xf>
    <xf numFmtId="16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165" fontId="0" fillId="0" borderId="9" xfId="0" applyNumberFormat="1" applyBorder="1"/>
    <xf numFmtId="13" fontId="0" fillId="3" borderId="4" xfId="0" applyNumberFormat="1" applyFill="1" applyBorder="1" applyAlignment="1">
      <alignment horizontal="center"/>
    </xf>
    <xf numFmtId="0" fontId="0" fillId="3" borderId="5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13" fontId="0" fillId="4" borderId="0" xfId="0" applyNumberFormat="1" applyFill="1" applyAlignment="1">
      <alignment horizontal="center"/>
    </xf>
    <xf numFmtId="165" fontId="0" fillId="4" borderId="0" xfId="0" applyNumberFormat="1" applyFill="1"/>
    <xf numFmtId="0" fontId="13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9" fillId="7" borderId="0" xfId="0" applyFont="1" applyFill="1" applyAlignment="1">
      <alignment horizontal="right"/>
    </xf>
    <xf numFmtId="43" fontId="19" fillId="7" borderId="0" xfId="1" applyFont="1" applyFill="1"/>
    <xf numFmtId="0" fontId="19" fillId="7" borderId="0" xfId="0" applyFont="1" applyFill="1"/>
    <xf numFmtId="0" fontId="1" fillId="7" borderId="0" xfId="0" applyFont="1" applyFill="1"/>
    <xf numFmtId="43" fontId="19" fillId="7" borderId="0" xfId="0" applyNumberFormat="1" applyFont="1" applyFill="1"/>
    <xf numFmtId="48" fontId="19" fillId="7" borderId="0" xfId="0" applyNumberFormat="1" applyFont="1" applyFill="1"/>
    <xf numFmtId="167" fontId="19" fillId="7" borderId="0" xfId="0" applyNumberFormat="1" applyFont="1" applyFill="1"/>
    <xf numFmtId="165" fontId="0" fillId="0" borderId="0" xfId="0" applyNumberFormat="1" applyFill="1" applyAlignment="1">
      <alignment horizontal="center"/>
    </xf>
    <xf numFmtId="13" fontId="0" fillId="0" borderId="0" xfId="0" applyNumberFormat="1" applyFill="1"/>
    <xf numFmtId="170" fontId="0" fillId="0" borderId="0" xfId="0" applyNumberFormat="1" applyFill="1"/>
    <xf numFmtId="171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171" fontId="0" fillId="0" borderId="0" xfId="0" applyNumberFormat="1" applyFill="1" applyAlignment="1">
      <alignment horizontal="right"/>
    </xf>
    <xf numFmtId="0" fontId="18" fillId="0" borderId="0" xfId="2" applyFill="1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3" fontId="0" fillId="6" borderId="16" xfId="0" applyNumberFormat="1" applyFill="1" applyBorder="1"/>
    <xf numFmtId="171" fontId="0" fillId="6" borderId="16" xfId="0" applyNumberFormat="1" applyFill="1" applyBorder="1"/>
    <xf numFmtId="13" fontId="0" fillId="7" borderId="16" xfId="0" applyNumberFormat="1" applyFill="1" applyBorder="1"/>
    <xf numFmtId="171" fontId="0" fillId="7" borderId="16" xfId="0" applyNumberFormat="1" applyFill="1" applyBorder="1"/>
    <xf numFmtId="0" fontId="14" fillId="7" borderId="16" xfId="0" applyFont="1" applyFill="1" applyBorder="1"/>
    <xf numFmtId="48" fontId="0" fillId="3" borderId="16" xfId="0" applyNumberFormat="1" applyFill="1" applyBorder="1"/>
    <xf numFmtId="0" fontId="0" fillId="0" borderId="16" xfId="0" applyFill="1" applyBorder="1"/>
    <xf numFmtId="13" fontId="0" fillId="0" borderId="16" xfId="0" applyNumberFormat="1" applyFill="1" applyBorder="1"/>
    <xf numFmtId="170" fontId="0" fillId="0" borderId="16" xfId="0" applyNumberFormat="1" applyFill="1" applyBorder="1"/>
    <xf numFmtId="171" fontId="0" fillId="0" borderId="16" xfId="0" applyNumberFormat="1" applyFill="1" applyBorder="1"/>
    <xf numFmtId="48" fontId="0" fillId="0" borderId="16" xfId="0" applyNumberFormat="1" applyFill="1" applyBorder="1"/>
    <xf numFmtId="11" fontId="0" fillId="0" borderId="16" xfId="0" applyNumberFormat="1" applyFill="1" applyBorder="1"/>
    <xf numFmtId="0" fontId="0" fillId="0" borderId="17" xfId="0" applyFill="1" applyBorder="1"/>
    <xf numFmtId="2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/>
    <xf numFmtId="11" fontId="0" fillId="7" borderId="16" xfId="0" applyNumberFormat="1" applyFill="1" applyBorder="1"/>
    <xf numFmtId="0" fontId="0" fillId="6" borderId="18" xfId="0" applyFill="1" applyBorder="1"/>
    <xf numFmtId="0" fontId="0" fillId="0" borderId="19" xfId="0" applyFill="1" applyBorder="1"/>
    <xf numFmtId="2" fontId="0" fillId="0" borderId="20" xfId="0" applyNumberFormat="1" applyFill="1" applyBorder="1" applyAlignment="1">
      <alignment horizontal="center"/>
    </xf>
    <xf numFmtId="0" fontId="0" fillId="0" borderId="21" xfId="0" applyFill="1" applyBorder="1"/>
    <xf numFmtId="165" fontId="0" fillId="0" borderId="20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20" xfId="0" applyFill="1" applyBorder="1" applyAlignment="1"/>
    <xf numFmtId="171" fontId="0" fillId="0" borderId="20" xfId="0" applyNumberFormat="1" applyFill="1" applyBorder="1" applyAlignment="1"/>
    <xf numFmtId="171" fontId="0" fillId="0" borderId="20" xfId="0" applyNumberFormat="1" applyFill="1" applyBorder="1"/>
    <xf numFmtId="171" fontId="0" fillId="6" borderId="20" xfId="0" applyNumberFormat="1" applyFill="1" applyBorder="1" applyAlignment="1"/>
    <xf numFmtId="172" fontId="0" fillId="7" borderId="22" xfId="0" applyNumberFormat="1" applyFill="1" applyBorder="1"/>
    <xf numFmtId="0" fontId="0" fillId="0" borderId="23" xfId="0" applyFill="1" applyBorder="1"/>
    <xf numFmtId="0" fontId="0" fillId="8" borderId="16" xfId="0" applyFill="1" applyBorder="1" applyAlignment="1">
      <alignment horizontal="left"/>
    </xf>
    <xf numFmtId="0" fontId="0" fillId="8" borderId="16" xfId="0" applyFill="1" applyBorder="1"/>
    <xf numFmtId="0" fontId="5" fillId="8" borderId="16" xfId="0" applyFont="1" applyFill="1" applyBorder="1"/>
    <xf numFmtId="13" fontId="0" fillId="9" borderId="16" xfId="0" applyNumberFormat="1" applyFill="1" applyBorder="1"/>
    <xf numFmtId="0" fontId="0" fillId="9" borderId="16" xfId="0" applyFill="1" applyBorder="1" applyAlignment="1">
      <alignment horizontal="right"/>
    </xf>
    <xf numFmtId="0" fontId="0" fillId="9" borderId="16" xfId="0" applyFont="1" applyFill="1" applyBorder="1" applyAlignment="1">
      <alignment horizontal="right"/>
    </xf>
    <xf numFmtId="0" fontId="0" fillId="9" borderId="16" xfId="0" applyFill="1" applyBorder="1"/>
    <xf numFmtId="48" fontId="0" fillId="10" borderId="16" xfId="0" applyNumberFormat="1" applyFill="1" applyBorder="1"/>
    <xf numFmtId="0" fontId="0" fillId="10" borderId="16" xfId="0" applyFill="1" applyBorder="1"/>
    <xf numFmtId="168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right"/>
    </xf>
    <xf numFmtId="0" fontId="3" fillId="0" borderId="0" xfId="0" applyFont="1" applyAlignment="1"/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1045 Steel (Kpsi)</a:t>
            </a:r>
          </a:p>
        </c:rich>
      </c:tx>
      <c:layout>
        <c:manualLayout>
          <c:xMode val="edge"/>
          <c:yMode val="edge"/>
          <c:x val="0.349920634920634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66792194453955"/>
          <c:y val="0.13151045308525625"/>
          <c:w val="0.67343925759280088"/>
          <c:h val="0.7085499447704172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[1]Sheet2!$J$14:$J$18</c:f>
              <c:numCache>
                <c:formatCode>General</c:formatCode>
                <c:ptCount val="5"/>
                <c:pt idx="0">
                  <c:v>10000</c:v>
                </c:pt>
                <c:pt idx="1">
                  <c:v>100000</c:v>
                </c:pt>
                <c:pt idx="2">
                  <c:v>1000000</c:v>
                </c:pt>
                <c:pt idx="3">
                  <c:v>10000000</c:v>
                </c:pt>
                <c:pt idx="4">
                  <c:v>100000000</c:v>
                </c:pt>
              </c:numCache>
            </c:numRef>
          </c:xVal>
          <c:yVal>
            <c:numRef>
              <c:f>[1]Sheet2!$K$14:$K$18</c:f>
              <c:numCache>
                <c:formatCode>General</c:formatCode>
                <c:ptCount val="5"/>
                <c:pt idx="0">
                  <c:v>69000</c:v>
                </c:pt>
                <c:pt idx="1">
                  <c:v>58000</c:v>
                </c:pt>
                <c:pt idx="2">
                  <c:v>44000</c:v>
                </c:pt>
                <c:pt idx="3">
                  <c:v>43000</c:v>
                </c:pt>
                <c:pt idx="4">
                  <c:v>43000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16288"/>
        <c:axId val="61918208"/>
      </c:scatterChart>
      <c:valAx>
        <c:axId val="61916288"/>
        <c:scaling>
          <c:logBase val="10"/>
          <c:orientation val="minMax"/>
          <c:max val="1000000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cycles</a:t>
                </a: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61918208"/>
        <c:crosses val="autoZero"/>
        <c:crossBetween val="midCat"/>
        <c:majorUnit val="10"/>
      </c:valAx>
      <c:valAx>
        <c:axId val="6191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Psi x 10</a:t>
                </a:r>
                <a:r>
                  <a:rPr lang="en-US" baseline="30000"/>
                  <a:t>3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1916288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1045 Steel (MPa)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'Buckle and Cycles Design'!$R$14:$R$18</c:f>
              <c:numCache>
                <c:formatCode>0.00E+00</c:formatCode>
                <c:ptCount val="5"/>
                <c:pt idx="0">
                  <c:v>10000</c:v>
                </c:pt>
                <c:pt idx="1">
                  <c:v>100000</c:v>
                </c:pt>
                <c:pt idx="2">
                  <c:v>1000000</c:v>
                </c:pt>
                <c:pt idx="3">
                  <c:v>10000000</c:v>
                </c:pt>
                <c:pt idx="4">
                  <c:v>100000000</c:v>
                </c:pt>
              </c:numCache>
            </c:numRef>
          </c:xVal>
          <c:yVal>
            <c:numRef>
              <c:f>'Buckle and Cycles Design'!$T$14:$T$18</c:f>
              <c:numCache>
                <c:formatCode>General</c:formatCode>
                <c:ptCount val="5"/>
                <c:pt idx="0">
                  <c:v>500</c:v>
                </c:pt>
                <c:pt idx="1">
                  <c:v>425</c:v>
                </c:pt>
                <c:pt idx="2">
                  <c:v>310</c:v>
                </c:pt>
                <c:pt idx="3">
                  <c:v>300</c:v>
                </c:pt>
                <c:pt idx="4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08704"/>
        <c:axId val="62035456"/>
      </c:scatterChart>
      <c:valAx>
        <c:axId val="62008704"/>
        <c:scaling>
          <c:logBase val="10"/>
          <c:orientation val="minMax"/>
          <c:max val="1000000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35456"/>
        <c:crosses val="autoZero"/>
        <c:crossBetween val="midCat"/>
      </c:valAx>
      <c:valAx>
        <c:axId val="6203545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0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1045 Steel (Kpsi)</a:t>
            </a:r>
          </a:p>
        </c:rich>
      </c:tx>
      <c:layout>
        <c:manualLayout>
          <c:xMode val="edge"/>
          <c:yMode val="edge"/>
          <c:x val="0.349920634920634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66792194453955"/>
          <c:y val="0.13151045308525625"/>
          <c:w val="0.67343925759280088"/>
          <c:h val="0.7085499447704172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og"/>
            <c:dispRSqr val="1"/>
            <c:dispEq val="1"/>
            <c:trendlineLbl>
              <c:layout>
                <c:manualLayout>
                  <c:x val="1.6789533276184151E-2"/>
                  <c:y val="0.1288751743869854"/>
                </c:manualLayout>
              </c:layout>
              <c:numFmt formatCode="General" sourceLinked="0"/>
            </c:trendlineLbl>
          </c:trendline>
          <c:xVal>
            <c:numRef>
              <c:f>'Buckle and Cycles Design'!$R$14:$R$16</c:f>
              <c:numCache>
                <c:formatCode>0.00E+00</c:formatCode>
                <c:ptCount val="3"/>
                <c:pt idx="0">
                  <c:v>10000</c:v>
                </c:pt>
                <c:pt idx="1">
                  <c:v>100000</c:v>
                </c:pt>
                <c:pt idx="2">
                  <c:v>1000000</c:v>
                </c:pt>
              </c:numCache>
            </c:numRef>
          </c:xVal>
          <c:yVal>
            <c:numRef>
              <c:f>'Buckle and Cycles Design'!$S$14:$S$16</c:f>
              <c:numCache>
                <c:formatCode>General</c:formatCode>
                <c:ptCount val="3"/>
                <c:pt idx="0">
                  <c:v>69000</c:v>
                </c:pt>
                <c:pt idx="1">
                  <c:v>58000</c:v>
                </c:pt>
                <c:pt idx="2">
                  <c:v>44000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56704"/>
        <c:axId val="62058880"/>
      </c:scatterChart>
      <c:valAx>
        <c:axId val="62056704"/>
        <c:scaling>
          <c:logBase val="10"/>
          <c:orientation val="minMax"/>
          <c:max val="1000000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cycles</a:t>
                </a: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62058880"/>
        <c:crosses val="autoZero"/>
        <c:crossBetween val="midCat"/>
        <c:majorUnit val="10"/>
      </c:valAx>
      <c:valAx>
        <c:axId val="62058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Psi x 10</a:t>
                </a:r>
                <a:r>
                  <a:rPr lang="en-US" baseline="30000"/>
                  <a:t>3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056704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1045 Steel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'[2]S-N Curves'!$A$18:$A$28</c:f>
              <c:numCache>
                <c:formatCode>General</c:formatCode>
                <c:ptCount val="11"/>
                <c:pt idx="0">
                  <c:v>4</c:v>
                </c:pt>
                <c:pt idx="1">
                  <c:v>4.5999999999999996</c:v>
                </c:pt>
                <c:pt idx="2">
                  <c:v>5</c:v>
                </c:pt>
                <c:pt idx="3">
                  <c:v>5.5</c:v>
                </c:pt>
                <c:pt idx="4">
                  <c:v>5.9</c:v>
                </c:pt>
                <c:pt idx="5">
                  <c:v>6.1</c:v>
                </c:pt>
                <c:pt idx="6">
                  <c:v>6.3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8.3000000000000007</c:v>
                </c:pt>
              </c:numCache>
            </c:numRef>
          </c:xVal>
          <c:yVal>
            <c:numRef>
              <c:f>'[2]S-N Curves'!$B$18:$B$28</c:f>
              <c:numCache>
                <c:formatCode>General</c:formatCode>
                <c:ptCount val="11"/>
                <c:pt idx="0">
                  <c:v>69</c:v>
                </c:pt>
                <c:pt idx="1">
                  <c:v>63</c:v>
                </c:pt>
                <c:pt idx="2">
                  <c:v>58</c:v>
                </c:pt>
                <c:pt idx="3">
                  <c:v>51</c:v>
                </c:pt>
                <c:pt idx="4">
                  <c:v>45</c:v>
                </c:pt>
                <c:pt idx="5">
                  <c:v>44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9744"/>
        <c:axId val="63601664"/>
      </c:scatterChart>
      <c:valAx>
        <c:axId val="63599744"/>
        <c:scaling>
          <c:orientation val="minMax"/>
          <c:min val="2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 10^X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01664"/>
        <c:crosses val="autoZero"/>
        <c:crossBetween val="midCat"/>
      </c:valAx>
      <c:valAx>
        <c:axId val="6360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psi x 10^3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Steel Trends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'[3]Mars_Buckle_&amp;_Cyclic_Life'!$A$32:$A$42</c:f>
              <c:numCache>
                <c:formatCode>General</c:formatCode>
                <c:ptCount val="11"/>
                <c:pt idx="0">
                  <c:v>10000</c:v>
                </c:pt>
                <c:pt idx="1">
                  <c:v>39810.717055349742</c:v>
                </c:pt>
                <c:pt idx="2">
                  <c:v>100000</c:v>
                </c:pt>
                <c:pt idx="3">
                  <c:v>316227.7660168382</c:v>
                </c:pt>
                <c:pt idx="4">
                  <c:v>794328.23472428333</c:v>
                </c:pt>
                <c:pt idx="5">
                  <c:v>1258925.4117941677</c:v>
                </c:pt>
                <c:pt idx="6">
                  <c:v>1995262.31496888</c:v>
                </c:pt>
                <c:pt idx="7">
                  <c:v>3162277.6601683851</c:v>
                </c:pt>
                <c:pt idx="8">
                  <c:v>10000000</c:v>
                </c:pt>
                <c:pt idx="9">
                  <c:v>100000000</c:v>
                </c:pt>
                <c:pt idx="10">
                  <c:v>199526231.49688843</c:v>
                </c:pt>
              </c:numCache>
            </c:numRef>
          </c:xVal>
          <c:yVal>
            <c:numRef>
              <c:f>'[3]Mars_Buckle_&amp;_Cyclic_Life'!$B$32:$B$42</c:f>
              <c:numCache>
                <c:formatCode>General</c:formatCode>
                <c:ptCount val="11"/>
                <c:pt idx="0">
                  <c:v>69000</c:v>
                </c:pt>
                <c:pt idx="1">
                  <c:v>63000</c:v>
                </c:pt>
                <c:pt idx="2">
                  <c:v>58000</c:v>
                </c:pt>
                <c:pt idx="3">
                  <c:v>51000</c:v>
                </c:pt>
                <c:pt idx="4">
                  <c:v>45000</c:v>
                </c:pt>
                <c:pt idx="5">
                  <c:v>44000</c:v>
                </c:pt>
                <c:pt idx="6">
                  <c:v>43000</c:v>
                </c:pt>
                <c:pt idx="7">
                  <c:v>43000</c:v>
                </c:pt>
                <c:pt idx="8">
                  <c:v>43000</c:v>
                </c:pt>
                <c:pt idx="9">
                  <c:v>43000</c:v>
                </c:pt>
                <c:pt idx="10">
                  <c:v>43000</c:v>
                </c:pt>
              </c:numCache>
            </c:numRef>
          </c:yVal>
          <c:smooth val="0"/>
        </c:ser>
        <c:ser>
          <c:idx val="1"/>
          <c:order val="1"/>
          <c:tx>
            <c:v>Low Cycle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2.1640857392825896E-2"/>
                  <c:y val="-0.285010565986943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'[3]Mars_Buckle_&amp;_Cyclic_Life'!$A$32:$A$36</c:f>
              <c:numCache>
                <c:formatCode>General</c:formatCode>
                <c:ptCount val="5"/>
                <c:pt idx="0">
                  <c:v>10000</c:v>
                </c:pt>
                <c:pt idx="1">
                  <c:v>39810.717055349742</c:v>
                </c:pt>
                <c:pt idx="2">
                  <c:v>100000</c:v>
                </c:pt>
                <c:pt idx="3">
                  <c:v>316227.7660168382</c:v>
                </c:pt>
                <c:pt idx="4">
                  <c:v>794328.23472428333</c:v>
                </c:pt>
              </c:numCache>
            </c:numRef>
          </c:xVal>
          <c:yVal>
            <c:numRef>
              <c:f>'[3]Mars_Buckle_&amp;_Cyclic_Life'!$B$32:$B$36</c:f>
              <c:numCache>
                <c:formatCode>General</c:formatCode>
                <c:ptCount val="5"/>
                <c:pt idx="0">
                  <c:v>69000</c:v>
                </c:pt>
                <c:pt idx="1">
                  <c:v>63000</c:v>
                </c:pt>
                <c:pt idx="2">
                  <c:v>58000</c:v>
                </c:pt>
                <c:pt idx="3">
                  <c:v>51000</c:v>
                </c:pt>
                <c:pt idx="4">
                  <c:v>45000</c:v>
                </c:pt>
              </c:numCache>
            </c:numRef>
          </c:yVal>
          <c:smooth val="0"/>
        </c:ser>
        <c:ser>
          <c:idx val="2"/>
          <c:order val="2"/>
          <c:tx>
            <c:v>High Cycle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ash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2.1543307086614172E-2"/>
                  <c:y val="-6.99730242053076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'[3]Mars_Buckle_&amp;_Cyclic_Life'!$A$39:$A$42</c:f>
              <c:numCache>
                <c:formatCode>General</c:formatCode>
                <c:ptCount val="4"/>
                <c:pt idx="0">
                  <c:v>3162277.6601683851</c:v>
                </c:pt>
                <c:pt idx="1">
                  <c:v>10000000</c:v>
                </c:pt>
                <c:pt idx="2">
                  <c:v>100000000</c:v>
                </c:pt>
                <c:pt idx="3">
                  <c:v>199526231.49688843</c:v>
                </c:pt>
              </c:numCache>
            </c:numRef>
          </c:xVal>
          <c:yVal>
            <c:numRef>
              <c:f>'[3]Mars_Buckle_&amp;_Cyclic_Life'!$B$39:$B$42</c:f>
              <c:numCache>
                <c:formatCode>General</c:formatCode>
                <c:ptCount val="4"/>
                <c:pt idx="0">
                  <c:v>43000</c:v>
                </c:pt>
                <c:pt idx="1">
                  <c:v>43000</c:v>
                </c:pt>
                <c:pt idx="2">
                  <c:v>43000</c:v>
                </c:pt>
                <c:pt idx="3">
                  <c:v>43000</c:v>
                </c:pt>
              </c:numCache>
            </c:numRef>
          </c:yVal>
          <c:smooth val="0"/>
        </c:ser>
        <c:ser>
          <c:idx val="3"/>
          <c:order val="3"/>
          <c:tx>
            <c:v>Mid Cycle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7276465441819774E-2"/>
                  <c:y val="8.09761087556362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'[3]Mars_Buckle_&amp;_Cyclic_Life'!$A$37:$A$38</c:f>
              <c:numCache>
                <c:formatCode>General</c:formatCode>
                <c:ptCount val="2"/>
                <c:pt idx="0">
                  <c:v>1258925.4117941677</c:v>
                </c:pt>
                <c:pt idx="1">
                  <c:v>1995262.31496888</c:v>
                </c:pt>
              </c:numCache>
            </c:numRef>
          </c:xVal>
          <c:yVal>
            <c:numRef>
              <c:f>'[3]Mars_Buckle_&amp;_Cyclic_Life'!$B$37:$B$38</c:f>
              <c:numCache>
                <c:formatCode>General</c:formatCode>
                <c:ptCount val="2"/>
                <c:pt idx="0">
                  <c:v>44000</c:v>
                </c:pt>
                <c:pt idx="1">
                  <c:v>43000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21472"/>
        <c:axId val="63723008"/>
      </c:scatterChart>
      <c:valAx>
        <c:axId val="63721472"/>
        <c:scaling>
          <c:logBase val="10"/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#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3008"/>
        <c:crosses val="autoZero"/>
        <c:crossBetween val="midCat"/>
      </c:valAx>
      <c:valAx>
        <c:axId val="637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0.4465145876872928"/>
                  <c:y val="-0.16490804241807863"/>
                </c:manualLayout>
              </c:layout>
              <c:numFmt formatCode="General" sourceLinked="0"/>
            </c:trendlineLbl>
          </c:trendline>
          <c:xVal>
            <c:numRef>
              <c:f>'Earth Temperature'!$I$7:$I$53</c:f>
              <c:numCache>
                <c:formatCode>0.0</c:formatCode>
                <c:ptCount val="47"/>
                <c:pt idx="0">
                  <c:v>-40</c:v>
                </c:pt>
                <c:pt idx="1">
                  <c:v>-36.400000000000006</c:v>
                </c:pt>
                <c:pt idx="2">
                  <c:v>-32.799999999999997</c:v>
                </c:pt>
                <c:pt idx="3">
                  <c:v>-29.200000000000003</c:v>
                </c:pt>
                <c:pt idx="4">
                  <c:v>-25.6</c:v>
                </c:pt>
                <c:pt idx="5">
                  <c:v>-22</c:v>
                </c:pt>
                <c:pt idx="6">
                  <c:v>-18.399999999999999</c:v>
                </c:pt>
                <c:pt idx="7">
                  <c:v>-14.800000000000004</c:v>
                </c:pt>
                <c:pt idx="8">
                  <c:v>-11.200000000000003</c:v>
                </c:pt>
                <c:pt idx="9">
                  <c:v>-7.6000000000000014</c:v>
                </c:pt>
                <c:pt idx="10">
                  <c:v>-4</c:v>
                </c:pt>
                <c:pt idx="11">
                  <c:v>-0.39999999999999858</c:v>
                </c:pt>
                <c:pt idx="12">
                  <c:v>3.1999999999999993</c:v>
                </c:pt>
                <c:pt idx="13">
                  <c:v>6.8000000000000007</c:v>
                </c:pt>
                <c:pt idx="14">
                  <c:v>10.399999999999999</c:v>
                </c:pt>
                <c:pt idx="15">
                  <c:v>14</c:v>
                </c:pt>
                <c:pt idx="16">
                  <c:v>17.600000000000001</c:v>
                </c:pt>
                <c:pt idx="17">
                  <c:v>21.2</c:v>
                </c:pt>
                <c:pt idx="18">
                  <c:v>24.8</c:v>
                </c:pt>
                <c:pt idx="19">
                  <c:v>28.4</c:v>
                </c:pt>
                <c:pt idx="20">
                  <c:v>32</c:v>
                </c:pt>
                <c:pt idx="21">
                  <c:v>35.6</c:v>
                </c:pt>
                <c:pt idx="22">
                  <c:v>39.200000000000003</c:v>
                </c:pt>
                <c:pt idx="23">
                  <c:v>42.8</c:v>
                </c:pt>
                <c:pt idx="24">
                  <c:v>46.4</c:v>
                </c:pt>
                <c:pt idx="25">
                  <c:v>50</c:v>
                </c:pt>
                <c:pt idx="26">
                  <c:v>53.6</c:v>
                </c:pt>
                <c:pt idx="27">
                  <c:v>57.2</c:v>
                </c:pt>
                <c:pt idx="28">
                  <c:v>60.8</c:v>
                </c:pt>
                <c:pt idx="29">
                  <c:v>64.400000000000006</c:v>
                </c:pt>
                <c:pt idx="30">
                  <c:v>68</c:v>
                </c:pt>
                <c:pt idx="31">
                  <c:v>71.599999999999994</c:v>
                </c:pt>
                <c:pt idx="32">
                  <c:v>75.2</c:v>
                </c:pt>
                <c:pt idx="33">
                  <c:v>78.800000000000011</c:v>
                </c:pt>
                <c:pt idx="34">
                  <c:v>82.4</c:v>
                </c:pt>
                <c:pt idx="35">
                  <c:v>86</c:v>
                </c:pt>
                <c:pt idx="36">
                  <c:v>89.6</c:v>
                </c:pt>
                <c:pt idx="37">
                  <c:v>93.2</c:v>
                </c:pt>
                <c:pt idx="38">
                  <c:v>96.8</c:v>
                </c:pt>
                <c:pt idx="39">
                  <c:v>100.4</c:v>
                </c:pt>
                <c:pt idx="40">
                  <c:v>104</c:v>
                </c:pt>
                <c:pt idx="41">
                  <c:v>107.60000000000001</c:v>
                </c:pt>
                <c:pt idx="42">
                  <c:v>111.2</c:v>
                </c:pt>
                <c:pt idx="43">
                  <c:v>114.8</c:v>
                </c:pt>
                <c:pt idx="44">
                  <c:v>118.4</c:v>
                </c:pt>
                <c:pt idx="45">
                  <c:v>122</c:v>
                </c:pt>
                <c:pt idx="46">
                  <c:v>125.60000000000001</c:v>
                </c:pt>
              </c:numCache>
            </c:numRef>
          </c:xVal>
          <c:yVal>
            <c:numRef>
              <c:f>'Earth Temperature'!$B$7:$B$53</c:f>
              <c:numCache>
                <c:formatCode>0.00000</c:formatCode>
                <c:ptCount val="47"/>
                <c:pt idx="0">
                  <c:v>-0.21059999999999998</c:v>
                </c:pt>
                <c:pt idx="1">
                  <c:v>-0.20358000000000001</c:v>
                </c:pt>
                <c:pt idx="2">
                  <c:v>-0.19655999999999998</c:v>
                </c:pt>
                <c:pt idx="3">
                  <c:v>-0.18953999999999999</c:v>
                </c:pt>
                <c:pt idx="4">
                  <c:v>-0.18251999999999999</c:v>
                </c:pt>
                <c:pt idx="5">
                  <c:v>-0.17549999999999999</c:v>
                </c:pt>
                <c:pt idx="6">
                  <c:v>-0.16847999999999999</c:v>
                </c:pt>
                <c:pt idx="7">
                  <c:v>-0.16146000000000002</c:v>
                </c:pt>
                <c:pt idx="8">
                  <c:v>-0.15443999999999999</c:v>
                </c:pt>
                <c:pt idx="9">
                  <c:v>-0.14742</c:v>
                </c:pt>
                <c:pt idx="10">
                  <c:v>-0.1404</c:v>
                </c:pt>
                <c:pt idx="11">
                  <c:v>-0.13338</c:v>
                </c:pt>
                <c:pt idx="12">
                  <c:v>-0.12636</c:v>
                </c:pt>
                <c:pt idx="13">
                  <c:v>-0.11934</c:v>
                </c:pt>
                <c:pt idx="14">
                  <c:v>-0.11232</c:v>
                </c:pt>
                <c:pt idx="15">
                  <c:v>-0.10529999999999999</c:v>
                </c:pt>
                <c:pt idx="16">
                  <c:v>-9.8279999999999992E-2</c:v>
                </c:pt>
                <c:pt idx="17">
                  <c:v>-9.1259999999999994E-2</c:v>
                </c:pt>
                <c:pt idx="18">
                  <c:v>-8.4239999999999995E-2</c:v>
                </c:pt>
                <c:pt idx="19">
                  <c:v>-7.7219999999999997E-2</c:v>
                </c:pt>
                <c:pt idx="20">
                  <c:v>-7.0199999999999999E-2</c:v>
                </c:pt>
                <c:pt idx="21">
                  <c:v>-6.318E-2</c:v>
                </c:pt>
                <c:pt idx="22">
                  <c:v>-5.6159999999999995E-2</c:v>
                </c:pt>
                <c:pt idx="23">
                  <c:v>-4.9140000000000003E-2</c:v>
                </c:pt>
                <c:pt idx="24">
                  <c:v>-4.2119999999999998E-2</c:v>
                </c:pt>
                <c:pt idx="25">
                  <c:v>-3.5099999999999999E-2</c:v>
                </c:pt>
                <c:pt idx="26">
                  <c:v>-2.8079999999999997E-2</c:v>
                </c:pt>
                <c:pt idx="27">
                  <c:v>-2.1059999999999992E-2</c:v>
                </c:pt>
                <c:pt idx="28">
                  <c:v>-1.4040000000000006E-2</c:v>
                </c:pt>
                <c:pt idx="29">
                  <c:v>-7.0199999999999889E-3</c:v>
                </c:pt>
                <c:pt idx="30">
                  <c:v>0</c:v>
                </c:pt>
                <c:pt idx="31">
                  <c:v>7.0199999999999889E-3</c:v>
                </c:pt>
                <c:pt idx="32">
                  <c:v>1.4040000000000006E-2</c:v>
                </c:pt>
                <c:pt idx="33">
                  <c:v>2.106000000000002E-2</c:v>
                </c:pt>
                <c:pt idx="34">
                  <c:v>2.8080000000000011E-2</c:v>
                </c:pt>
                <c:pt idx="35">
                  <c:v>3.5099999999999999E-2</c:v>
                </c:pt>
                <c:pt idx="36">
                  <c:v>4.2119999999999984E-2</c:v>
                </c:pt>
                <c:pt idx="37">
                  <c:v>4.9140000000000003E-2</c:v>
                </c:pt>
                <c:pt idx="38">
                  <c:v>5.6159999999999995E-2</c:v>
                </c:pt>
                <c:pt idx="39">
                  <c:v>6.3180000000000014E-2</c:v>
                </c:pt>
                <c:pt idx="40">
                  <c:v>7.0199999999999999E-2</c:v>
                </c:pt>
                <c:pt idx="41">
                  <c:v>7.7220000000000011E-2</c:v>
                </c:pt>
                <c:pt idx="42">
                  <c:v>8.4239999999999995E-2</c:v>
                </c:pt>
                <c:pt idx="43">
                  <c:v>9.1259999999999994E-2</c:v>
                </c:pt>
                <c:pt idx="44">
                  <c:v>9.8280000000000006E-2</c:v>
                </c:pt>
                <c:pt idx="45">
                  <c:v>0.10529999999999999</c:v>
                </c:pt>
                <c:pt idx="46">
                  <c:v>0.11232000000000002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53216"/>
        <c:axId val="60568704"/>
      </c:scatterChart>
      <c:valAx>
        <c:axId val="63753216"/>
        <c:scaling>
          <c:orientation val="minMax"/>
          <c:max val="150"/>
          <c:min val="-50"/>
        </c:scaling>
        <c:delete val="0"/>
        <c:axPos val="t"/>
        <c:majorGridlines>
          <c:spPr>
            <a:ln>
              <a:solidFill>
                <a:schemeClr val="tx1">
                  <a:alpha val="50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˚F)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60568704"/>
        <c:crosses val="max"/>
        <c:crossBetween val="midCat"/>
        <c:majorUnit val="25"/>
        <c:minorUnit val="5"/>
      </c:valAx>
      <c:valAx>
        <c:axId val="60568704"/>
        <c:scaling>
          <c:orientation val="minMax"/>
          <c:max val="0.13"/>
          <c:min val="-0.22000000000000003"/>
        </c:scaling>
        <c:delete val="0"/>
        <c:axPos val="r"/>
        <c:majorGridlines>
          <c:spPr>
            <a:ln cmpd="dbl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Length (in)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out"/>
        <c:tickLblPos val="nextTo"/>
        <c:crossAx val="63753216"/>
        <c:crosses val="max"/>
        <c:crossBetween val="midCat"/>
        <c:majorUnit val="2.0000000000000004E-2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4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>
          <a:solidFill>
            <a:schemeClr val="accent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79002624671913E-2"/>
          <c:y val="0.19143495046500084"/>
          <c:w val="0.71542565436201222"/>
          <c:h val="0.76709904411920393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0.22844855402249031"/>
                  <c:y val="-0.19516977882758149"/>
                </c:manualLayout>
              </c:layout>
              <c:numFmt formatCode="General" sourceLinked="0"/>
            </c:trendlineLbl>
          </c:trendline>
          <c:xVal>
            <c:numRef>
              <c:f>'Mars Temperature'!$I$7:$I$92</c:f>
              <c:numCache>
                <c:formatCode>0.0</c:formatCode>
                <c:ptCount val="86"/>
                <c:pt idx="0">
                  <c:v>-247</c:v>
                </c:pt>
                <c:pt idx="1">
                  <c:v>-238</c:v>
                </c:pt>
                <c:pt idx="2">
                  <c:v>-229</c:v>
                </c:pt>
                <c:pt idx="3">
                  <c:v>-220</c:v>
                </c:pt>
                <c:pt idx="4">
                  <c:v>-211</c:v>
                </c:pt>
                <c:pt idx="5">
                  <c:v>-202</c:v>
                </c:pt>
                <c:pt idx="6">
                  <c:v>-193</c:v>
                </c:pt>
                <c:pt idx="7">
                  <c:v>-184</c:v>
                </c:pt>
                <c:pt idx="8">
                  <c:v>-175</c:v>
                </c:pt>
                <c:pt idx="9">
                  <c:v>-166</c:v>
                </c:pt>
                <c:pt idx="10">
                  <c:v>-157</c:v>
                </c:pt>
                <c:pt idx="11">
                  <c:v>-148</c:v>
                </c:pt>
                <c:pt idx="12">
                  <c:v>-139</c:v>
                </c:pt>
                <c:pt idx="13">
                  <c:v>-130</c:v>
                </c:pt>
                <c:pt idx="14">
                  <c:v>-121</c:v>
                </c:pt>
                <c:pt idx="15">
                  <c:v>-112</c:v>
                </c:pt>
                <c:pt idx="16">
                  <c:v>-103</c:v>
                </c:pt>
                <c:pt idx="17">
                  <c:v>-94</c:v>
                </c:pt>
                <c:pt idx="18">
                  <c:v>-85</c:v>
                </c:pt>
                <c:pt idx="19">
                  <c:v>-76</c:v>
                </c:pt>
                <c:pt idx="20">
                  <c:v>-67</c:v>
                </c:pt>
                <c:pt idx="21">
                  <c:v>-58</c:v>
                </c:pt>
                <c:pt idx="22">
                  <c:v>-49</c:v>
                </c:pt>
                <c:pt idx="23">
                  <c:v>-40</c:v>
                </c:pt>
                <c:pt idx="24">
                  <c:v>-36.400000000000006</c:v>
                </c:pt>
                <c:pt idx="25">
                  <c:v>-32.799999999999997</c:v>
                </c:pt>
                <c:pt idx="26">
                  <c:v>-29.200000000000003</c:v>
                </c:pt>
                <c:pt idx="27">
                  <c:v>-25.6</c:v>
                </c:pt>
                <c:pt idx="28">
                  <c:v>-22</c:v>
                </c:pt>
                <c:pt idx="29">
                  <c:v>-18.399999999999999</c:v>
                </c:pt>
                <c:pt idx="30">
                  <c:v>-14.800000000000004</c:v>
                </c:pt>
                <c:pt idx="31">
                  <c:v>-11.200000000000003</c:v>
                </c:pt>
                <c:pt idx="32">
                  <c:v>-7.6000000000000014</c:v>
                </c:pt>
                <c:pt idx="33">
                  <c:v>-4</c:v>
                </c:pt>
                <c:pt idx="34">
                  <c:v>-0.39999999999999858</c:v>
                </c:pt>
                <c:pt idx="35">
                  <c:v>3.1999999999999993</c:v>
                </c:pt>
                <c:pt idx="36">
                  <c:v>6.8000000000000007</c:v>
                </c:pt>
                <c:pt idx="37">
                  <c:v>10.399999999999999</c:v>
                </c:pt>
                <c:pt idx="38">
                  <c:v>14</c:v>
                </c:pt>
                <c:pt idx="39">
                  <c:v>17.600000000000001</c:v>
                </c:pt>
                <c:pt idx="40">
                  <c:v>21.2</c:v>
                </c:pt>
                <c:pt idx="41">
                  <c:v>24.8</c:v>
                </c:pt>
                <c:pt idx="42">
                  <c:v>28.4</c:v>
                </c:pt>
                <c:pt idx="43">
                  <c:v>32</c:v>
                </c:pt>
                <c:pt idx="44">
                  <c:v>33.799999999999997</c:v>
                </c:pt>
                <c:pt idx="45">
                  <c:v>35.6</c:v>
                </c:pt>
                <c:pt idx="46">
                  <c:v>37.4</c:v>
                </c:pt>
                <c:pt idx="47">
                  <c:v>39.200000000000003</c:v>
                </c:pt>
                <c:pt idx="48">
                  <c:v>41</c:v>
                </c:pt>
                <c:pt idx="49">
                  <c:v>42.8</c:v>
                </c:pt>
                <c:pt idx="50">
                  <c:v>44.6</c:v>
                </c:pt>
                <c:pt idx="51">
                  <c:v>46.4</c:v>
                </c:pt>
                <c:pt idx="52">
                  <c:v>48.2</c:v>
                </c:pt>
                <c:pt idx="53">
                  <c:v>50</c:v>
                </c:pt>
                <c:pt idx="54">
                  <c:v>51.8</c:v>
                </c:pt>
                <c:pt idx="55">
                  <c:v>53.6</c:v>
                </c:pt>
                <c:pt idx="56">
                  <c:v>55.400000000000006</c:v>
                </c:pt>
                <c:pt idx="57">
                  <c:v>57.2</c:v>
                </c:pt>
                <c:pt idx="58">
                  <c:v>59</c:v>
                </c:pt>
                <c:pt idx="59">
                  <c:v>60.8</c:v>
                </c:pt>
                <c:pt idx="60">
                  <c:v>62.6</c:v>
                </c:pt>
                <c:pt idx="61">
                  <c:v>64.400000000000006</c:v>
                </c:pt>
                <c:pt idx="62">
                  <c:v>66.2</c:v>
                </c:pt>
                <c:pt idx="63">
                  <c:v>68</c:v>
                </c:pt>
                <c:pt idx="64">
                  <c:v>69.800000000000011</c:v>
                </c:pt>
                <c:pt idx="65">
                  <c:v>69.98</c:v>
                </c:pt>
                <c:pt idx="66">
                  <c:v>71.599999999999994</c:v>
                </c:pt>
                <c:pt idx="67">
                  <c:v>73.400000000000006</c:v>
                </c:pt>
                <c:pt idx="68">
                  <c:v>75.2</c:v>
                </c:pt>
                <c:pt idx="69">
                  <c:v>77</c:v>
                </c:pt>
                <c:pt idx="70">
                  <c:v>78.800000000000011</c:v>
                </c:pt>
                <c:pt idx="71">
                  <c:v>80.599999999999994</c:v>
                </c:pt>
              </c:numCache>
            </c:numRef>
          </c:xVal>
          <c:yVal>
            <c:numRef>
              <c:f>'Mars Temperature'!$B$7:$B$92</c:f>
              <c:numCache>
                <c:formatCode>0.00000</c:formatCode>
                <c:ptCount val="86"/>
                <c:pt idx="0">
                  <c:v>-0.61424999999999996</c:v>
                </c:pt>
                <c:pt idx="1">
                  <c:v>-0.59670000000000001</c:v>
                </c:pt>
                <c:pt idx="2">
                  <c:v>-0.57914999999999994</c:v>
                </c:pt>
                <c:pt idx="3">
                  <c:v>-0.56159999999999999</c:v>
                </c:pt>
                <c:pt idx="4">
                  <c:v>-0.54404999999999992</c:v>
                </c:pt>
                <c:pt idx="5">
                  <c:v>-0.52649999999999997</c:v>
                </c:pt>
                <c:pt idx="6">
                  <c:v>-0.50895000000000001</c:v>
                </c:pt>
                <c:pt idx="7">
                  <c:v>-0.4914</c:v>
                </c:pt>
                <c:pt idx="8">
                  <c:v>-0.47384999999999999</c:v>
                </c:pt>
                <c:pt idx="9">
                  <c:v>-0.45629999999999998</c:v>
                </c:pt>
                <c:pt idx="10">
                  <c:v>-0.43874999999999997</c:v>
                </c:pt>
                <c:pt idx="11">
                  <c:v>-0.42119999999999996</c:v>
                </c:pt>
                <c:pt idx="12">
                  <c:v>-0.40365000000000001</c:v>
                </c:pt>
                <c:pt idx="13">
                  <c:v>-0.3861</c:v>
                </c:pt>
                <c:pt idx="14">
                  <c:v>-0.36854999999999999</c:v>
                </c:pt>
                <c:pt idx="15">
                  <c:v>-0.35099999999999998</c:v>
                </c:pt>
                <c:pt idx="16">
                  <c:v>-0.33344999999999997</c:v>
                </c:pt>
                <c:pt idx="17">
                  <c:v>-0.31589999999999996</c:v>
                </c:pt>
                <c:pt idx="18">
                  <c:v>-0.29835</c:v>
                </c:pt>
                <c:pt idx="19">
                  <c:v>-0.28079999999999999</c:v>
                </c:pt>
                <c:pt idx="20">
                  <c:v>-0.26324999999999998</c:v>
                </c:pt>
                <c:pt idx="21">
                  <c:v>-0.2457</c:v>
                </c:pt>
                <c:pt idx="22">
                  <c:v>-0.22814999999999999</c:v>
                </c:pt>
                <c:pt idx="23">
                  <c:v>-0.21059999999999998</c:v>
                </c:pt>
                <c:pt idx="24">
                  <c:v>-0.20358000000000001</c:v>
                </c:pt>
                <c:pt idx="25">
                  <c:v>-0.19655999999999998</c:v>
                </c:pt>
                <c:pt idx="26">
                  <c:v>-0.18953999999999999</c:v>
                </c:pt>
                <c:pt idx="27">
                  <c:v>-0.18251999999999999</c:v>
                </c:pt>
                <c:pt idx="28">
                  <c:v>-0.17549999999999999</c:v>
                </c:pt>
                <c:pt idx="29">
                  <c:v>-0.16847999999999999</c:v>
                </c:pt>
                <c:pt idx="30">
                  <c:v>-0.16146000000000002</c:v>
                </c:pt>
                <c:pt idx="31">
                  <c:v>-0.15443999999999999</c:v>
                </c:pt>
                <c:pt idx="32">
                  <c:v>-0.14742</c:v>
                </c:pt>
                <c:pt idx="33">
                  <c:v>-0.1404</c:v>
                </c:pt>
                <c:pt idx="34">
                  <c:v>-0.13338</c:v>
                </c:pt>
                <c:pt idx="35">
                  <c:v>-0.12636</c:v>
                </c:pt>
                <c:pt idx="36">
                  <c:v>-0.11934</c:v>
                </c:pt>
                <c:pt idx="37">
                  <c:v>-0.11232</c:v>
                </c:pt>
                <c:pt idx="38">
                  <c:v>-0.10529999999999999</c:v>
                </c:pt>
                <c:pt idx="39">
                  <c:v>-9.8279999999999992E-2</c:v>
                </c:pt>
                <c:pt idx="40">
                  <c:v>-9.1259999999999994E-2</c:v>
                </c:pt>
                <c:pt idx="41">
                  <c:v>-8.4239999999999995E-2</c:v>
                </c:pt>
                <c:pt idx="42">
                  <c:v>-7.7219999999999997E-2</c:v>
                </c:pt>
                <c:pt idx="43">
                  <c:v>-7.0199999999999999E-2</c:v>
                </c:pt>
                <c:pt idx="44">
                  <c:v>-6.6689999999999999E-2</c:v>
                </c:pt>
                <c:pt idx="45">
                  <c:v>-6.318E-2</c:v>
                </c:pt>
                <c:pt idx="46">
                  <c:v>-5.9670000000000001E-2</c:v>
                </c:pt>
                <c:pt idx="47">
                  <c:v>-5.6159999999999995E-2</c:v>
                </c:pt>
                <c:pt idx="48">
                  <c:v>-5.2649999999999995E-2</c:v>
                </c:pt>
                <c:pt idx="49">
                  <c:v>-4.9140000000000003E-2</c:v>
                </c:pt>
                <c:pt idx="50">
                  <c:v>-4.5629999999999997E-2</c:v>
                </c:pt>
                <c:pt idx="51">
                  <c:v>-4.2119999999999998E-2</c:v>
                </c:pt>
                <c:pt idx="52">
                  <c:v>-3.8609999999999992E-2</c:v>
                </c:pt>
                <c:pt idx="53">
                  <c:v>-3.5099999999999999E-2</c:v>
                </c:pt>
                <c:pt idx="54">
                  <c:v>-3.1590000000000007E-2</c:v>
                </c:pt>
                <c:pt idx="55">
                  <c:v>-2.8079999999999997E-2</c:v>
                </c:pt>
                <c:pt idx="56">
                  <c:v>-2.4569999999999988E-2</c:v>
                </c:pt>
                <c:pt idx="57">
                  <c:v>-2.1059999999999992E-2</c:v>
                </c:pt>
                <c:pt idx="58">
                  <c:v>-1.755E-2</c:v>
                </c:pt>
                <c:pt idx="59">
                  <c:v>-1.4040000000000006E-2</c:v>
                </c:pt>
                <c:pt idx="60">
                  <c:v>-1.0529999999999996E-2</c:v>
                </c:pt>
                <c:pt idx="61">
                  <c:v>-7.0199999999999889E-3</c:v>
                </c:pt>
                <c:pt idx="62">
                  <c:v>-3.5099999999999945E-3</c:v>
                </c:pt>
                <c:pt idx="63">
                  <c:v>0</c:v>
                </c:pt>
                <c:pt idx="64">
                  <c:v>3.5100000000000222E-3</c:v>
                </c:pt>
                <c:pt idx="65">
                  <c:v>3.8610000000000077E-3</c:v>
                </c:pt>
                <c:pt idx="66">
                  <c:v>7.0199999999999889E-3</c:v>
                </c:pt>
                <c:pt idx="67">
                  <c:v>1.053000000000001E-2</c:v>
                </c:pt>
                <c:pt idx="68">
                  <c:v>1.4040000000000006E-2</c:v>
                </c:pt>
                <c:pt idx="69">
                  <c:v>1.755E-2</c:v>
                </c:pt>
                <c:pt idx="70">
                  <c:v>2.106000000000002E-2</c:v>
                </c:pt>
                <c:pt idx="71">
                  <c:v>2.4569999999999988E-2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43968"/>
        <c:axId val="60654336"/>
      </c:scatterChart>
      <c:valAx>
        <c:axId val="60643968"/>
        <c:scaling>
          <c:orientation val="minMax"/>
          <c:max val="100"/>
          <c:min val="-25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˚F</a:t>
                </a:r>
                <a:r>
                  <a:rPr lang="en-US"/>
                  <a:t> 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out"/>
        <c:tickLblPos val="nextTo"/>
        <c:crossAx val="60654336"/>
        <c:crosses val="max"/>
        <c:crossBetween val="midCat"/>
        <c:majorUnit val="50"/>
        <c:minorUnit val="25"/>
      </c:valAx>
      <c:valAx>
        <c:axId val="60654336"/>
        <c:scaling>
          <c:orientation val="minMax"/>
          <c:max val="5.000000000000001E-2"/>
          <c:min val="-0.70000000000000007"/>
        </c:scaling>
        <c:delete val="0"/>
        <c:axPos val="r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of Length (in)</a:t>
                </a:r>
              </a:p>
            </c:rich>
          </c:tx>
          <c:layout/>
          <c:overlay val="0"/>
        </c:title>
        <c:numFmt formatCode="0.00000" sourceLinked="1"/>
        <c:majorTickMark val="out"/>
        <c:minorTickMark val="none"/>
        <c:tickLblPos val="nextTo"/>
        <c:crossAx val="60643968"/>
        <c:crosses val="max"/>
        <c:crossBetween val="midCat"/>
      </c:valAx>
      <c:spPr>
        <a:gradFill>
          <a:gsLst>
            <a:gs pos="0">
              <a:schemeClr val="accent1">
                <a:tint val="66000"/>
                <a:satMod val="160000"/>
                <a:alpha val="0"/>
              </a:schemeClr>
            </a:gs>
            <a:gs pos="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0</xdr:rowOff>
    </xdr:from>
    <xdr:to>
      <xdr:col>10</xdr:col>
      <xdr:colOff>609601</xdr:colOff>
      <xdr:row>10</xdr:row>
      <xdr:rowOff>180974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49296"/>
        <a:stretch/>
      </xdr:blipFill>
      <xdr:spPr>
        <a:xfrm>
          <a:off x="5086350" y="0"/>
          <a:ext cx="3086101" cy="2085974"/>
        </a:xfrm>
        <a:prstGeom prst="rect">
          <a:avLst/>
        </a:prstGeom>
      </xdr:spPr>
    </xdr:pic>
    <xdr:clientData/>
  </xdr:twoCellAnchor>
  <xdr:twoCellAnchor>
    <xdr:from>
      <xdr:col>20</xdr:col>
      <xdr:colOff>457200</xdr:colOff>
      <xdr:row>10</xdr:row>
      <xdr:rowOff>0</xdr:rowOff>
    </xdr:from>
    <xdr:to>
      <xdr:col>26</xdr:col>
      <xdr:colOff>28576</xdr:colOff>
      <xdr:row>21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66675</xdr:colOff>
      <xdr:row>0</xdr:row>
      <xdr:rowOff>57151</xdr:rowOff>
    </xdr:from>
    <xdr:to>
      <xdr:col>17</xdr:col>
      <xdr:colOff>219075</xdr:colOff>
      <xdr:row>10</xdr:row>
      <xdr:rowOff>152401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476250</xdr:colOff>
      <xdr:row>21</xdr:row>
      <xdr:rowOff>38100</xdr:rowOff>
    </xdr:from>
    <xdr:to>
      <xdr:col>26</xdr:col>
      <xdr:colOff>47626</xdr:colOff>
      <xdr:row>32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19050</xdr:rowOff>
    </xdr:from>
    <xdr:to>
      <xdr:col>15</xdr:col>
      <xdr:colOff>323850</xdr:colOff>
      <xdr:row>16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200025</xdr:rowOff>
    </xdr:from>
    <xdr:to>
      <xdr:col>15</xdr:col>
      <xdr:colOff>314325</xdr:colOff>
      <xdr:row>38</xdr:row>
      <xdr:rowOff>15875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3</xdr:row>
      <xdr:rowOff>152400</xdr:rowOff>
    </xdr:from>
    <xdr:to>
      <xdr:col>20</xdr:col>
      <xdr:colOff>257176</xdr:colOff>
      <xdr:row>21</xdr:row>
      <xdr:rowOff>152399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114300</xdr:rowOff>
    </xdr:from>
    <xdr:to>
      <xdr:col>20</xdr:col>
      <xdr:colOff>295275</xdr:colOff>
      <xdr:row>23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%2003-26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ring_2014\METC_143_01C\Week_10\Typical_SN_Curv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AppData\Local\Temp\Temp1_TeamFinalProject.zip\Team%20Complete%20Cable%20Design%201045%20Ste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4">
          <cell r="J14">
            <v>10000</v>
          </cell>
          <cell r="K14">
            <v>69000</v>
          </cell>
        </row>
        <row r="15">
          <cell r="J15">
            <v>100000</v>
          </cell>
          <cell r="K15">
            <v>58000</v>
          </cell>
        </row>
        <row r="16">
          <cell r="J16">
            <v>1000000</v>
          </cell>
          <cell r="K16">
            <v>44000</v>
          </cell>
        </row>
        <row r="17">
          <cell r="J17">
            <v>10000000</v>
          </cell>
          <cell r="K17">
            <v>43000</v>
          </cell>
        </row>
        <row r="18">
          <cell r="J18">
            <v>100000000</v>
          </cell>
          <cell r="K18">
            <v>43000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-N Curves"/>
      <sheetName val="material"/>
    </sheetNames>
    <sheetDataSet>
      <sheetData sheetId="0">
        <row r="18">
          <cell r="A18">
            <v>4</v>
          </cell>
          <cell r="B18">
            <v>69</v>
          </cell>
        </row>
        <row r="19">
          <cell r="A19">
            <v>4.5999999999999996</v>
          </cell>
          <cell r="B19">
            <v>63</v>
          </cell>
        </row>
        <row r="20">
          <cell r="A20">
            <v>5</v>
          </cell>
          <cell r="B20">
            <v>58</v>
          </cell>
        </row>
        <row r="21">
          <cell r="A21">
            <v>5.5</v>
          </cell>
          <cell r="B21">
            <v>51</v>
          </cell>
        </row>
        <row r="22">
          <cell r="A22">
            <v>5.9</v>
          </cell>
          <cell r="B22">
            <v>45</v>
          </cell>
        </row>
        <row r="23">
          <cell r="A23">
            <v>6.1</v>
          </cell>
          <cell r="B23">
            <v>44</v>
          </cell>
        </row>
        <row r="24">
          <cell r="A24">
            <v>6.3</v>
          </cell>
          <cell r="B24">
            <v>43</v>
          </cell>
        </row>
        <row r="25">
          <cell r="A25">
            <v>6.5</v>
          </cell>
          <cell r="B25">
            <v>43</v>
          </cell>
        </row>
        <row r="26">
          <cell r="A26">
            <v>7</v>
          </cell>
          <cell r="B26">
            <v>43</v>
          </cell>
        </row>
        <row r="27">
          <cell r="A27">
            <v>8</v>
          </cell>
          <cell r="B27">
            <v>43</v>
          </cell>
        </row>
        <row r="28">
          <cell r="A28">
            <v>8.3000000000000007</v>
          </cell>
          <cell r="B28">
            <v>43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th Cable Design"/>
      <sheetName val="Mars Cable Design"/>
      <sheetName val="Buckle and Cycles Design"/>
      <sheetName val="Earth Temperature"/>
      <sheetName val="Mars Temperature"/>
      <sheetName val="Sheet1"/>
      <sheetName val="Mars_Buckle_&amp;_Cyclic_Life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A32">
            <v>10000</v>
          </cell>
          <cell r="B32">
            <v>69000</v>
          </cell>
        </row>
        <row r="33">
          <cell r="A33">
            <v>39810.717055349742</v>
          </cell>
          <cell r="B33">
            <v>63000</v>
          </cell>
        </row>
        <row r="34">
          <cell r="A34">
            <v>100000</v>
          </cell>
          <cell r="B34">
            <v>58000</v>
          </cell>
        </row>
        <row r="35">
          <cell r="A35">
            <v>316227.7660168382</v>
          </cell>
          <cell r="B35">
            <v>51000</v>
          </cell>
        </row>
        <row r="36">
          <cell r="A36">
            <v>794328.23472428333</v>
          </cell>
          <cell r="B36">
            <v>45000</v>
          </cell>
        </row>
        <row r="37">
          <cell r="A37">
            <v>1258925.4117941677</v>
          </cell>
          <cell r="B37">
            <v>44000</v>
          </cell>
        </row>
        <row r="38">
          <cell r="A38">
            <v>1995262.31496888</v>
          </cell>
          <cell r="B38">
            <v>43000</v>
          </cell>
        </row>
        <row r="39">
          <cell r="A39">
            <v>3162277.6601683851</v>
          </cell>
          <cell r="B39">
            <v>43000</v>
          </cell>
        </row>
        <row r="40">
          <cell r="A40">
            <v>10000000</v>
          </cell>
          <cell r="B40">
            <v>43000</v>
          </cell>
        </row>
        <row r="41">
          <cell r="A41">
            <v>100000000</v>
          </cell>
          <cell r="B41">
            <v>43000</v>
          </cell>
        </row>
        <row r="42">
          <cell r="A42">
            <v>199526231.49688843</v>
          </cell>
          <cell r="B42">
            <v>43000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G20" sqref="G20"/>
    </sheetView>
  </sheetViews>
  <sheetFormatPr defaultRowHeight="15" x14ac:dyDescent="0.25"/>
  <cols>
    <col min="1" max="1" width="21.5703125" bestFit="1" customWidth="1"/>
    <col min="2" max="2" width="14.28515625" bestFit="1" customWidth="1"/>
    <col min="3" max="3" width="7.28515625" bestFit="1" customWidth="1"/>
    <col min="4" max="4" width="9" bestFit="1" customWidth="1"/>
    <col min="5" max="5" width="13.28515625" bestFit="1" customWidth="1"/>
    <col min="6" max="6" width="7.28515625" bestFit="1" customWidth="1"/>
    <col min="7" max="7" width="21.5703125" bestFit="1" customWidth="1"/>
    <col min="12" max="12" width="11.28515625" bestFit="1" customWidth="1"/>
  </cols>
  <sheetData>
    <row r="1" spans="1:13" x14ac:dyDescent="0.25">
      <c r="A1" s="1"/>
      <c r="B1" s="69" t="s">
        <v>26</v>
      </c>
      <c r="C1" s="69" t="s">
        <v>27</v>
      </c>
      <c r="D1" s="69"/>
      <c r="E1" s="69" t="s">
        <v>13</v>
      </c>
      <c r="F1" s="69" t="s">
        <v>28</v>
      </c>
      <c r="G1" s="69" t="s">
        <v>29</v>
      </c>
      <c r="K1" s="31"/>
    </row>
    <row r="2" spans="1:13" x14ac:dyDescent="0.25">
      <c r="A2" s="1" t="s">
        <v>30</v>
      </c>
      <c r="B2" s="32">
        <v>10000000</v>
      </c>
      <c r="C2">
        <f>$B$14</f>
        <v>10000</v>
      </c>
      <c r="D2" t="s">
        <v>3</v>
      </c>
      <c r="E2" s="33">
        <f>$B$18*B2</f>
        <v>1000000</v>
      </c>
      <c r="F2" s="34">
        <f>C2/E2</f>
        <v>0.01</v>
      </c>
      <c r="G2" s="35">
        <f>2*SQRT(F2/PI())</f>
        <v>0.11283791670955126</v>
      </c>
    </row>
    <row r="3" spans="1:13" x14ac:dyDescent="0.25">
      <c r="A3" s="1" t="s">
        <v>31</v>
      </c>
      <c r="B3" s="32">
        <v>12000000</v>
      </c>
      <c r="C3">
        <f>$B$14</f>
        <v>10000</v>
      </c>
      <c r="D3" t="s">
        <v>3</v>
      </c>
      <c r="E3" s="33">
        <f>$B$18*B3</f>
        <v>1200000</v>
      </c>
      <c r="F3" s="34">
        <f t="shared" ref="F3:F5" si="0">C3/E3</f>
        <v>8.3333333333333332E-3</v>
      </c>
      <c r="G3" s="35">
        <f t="shared" ref="G3:G5" si="1">2*SQRT(F3/PI())</f>
        <v>0.10300645387285055</v>
      </c>
    </row>
    <row r="4" spans="1:13" ht="15.75" thickBot="1" x14ac:dyDescent="0.3">
      <c r="A4" s="1" t="s">
        <v>32</v>
      </c>
      <c r="B4" s="32">
        <v>15000000</v>
      </c>
      <c r="C4">
        <f>$B$14</f>
        <v>10000</v>
      </c>
      <c r="D4" t="s">
        <v>3</v>
      </c>
      <c r="E4" s="33">
        <f>$B$18*B4</f>
        <v>1500000</v>
      </c>
      <c r="F4" s="34">
        <f t="shared" si="0"/>
        <v>6.6666666666666671E-3</v>
      </c>
      <c r="G4" s="35">
        <f t="shared" si="1"/>
        <v>9.2131773192356131E-2</v>
      </c>
      <c r="K4" s="158" t="s">
        <v>33</v>
      </c>
      <c r="L4" s="158"/>
    </row>
    <row r="5" spans="1:13" ht="15.75" thickBot="1" x14ac:dyDescent="0.3">
      <c r="A5" s="100" t="s">
        <v>34</v>
      </c>
      <c r="B5" s="101">
        <v>30000000</v>
      </c>
      <c r="C5" s="102">
        <f>$B$14</f>
        <v>10000</v>
      </c>
      <c r="D5" s="103" t="s">
        <v>3</v>
      </c>
      <c r="E5" s="104">
        <f>$B$18*B5</f>
        <v>3000000</v>
      </c>
      <c r="F5" s="105">
        <f t="shared" si="0"/>
        <v>3.3333333333333335E-3</v>
      </c>
      <c r="G5" s="106">
        <f t="shared" si="1"/>
        <v>6.5147001587055997E-2</v>
      </c>
      <c r="I5" s="162" t="s">
        <v>69</v>
      </c>
      <c r="J5" s="163"/>
      <c r="K5" s="163"/>
      <c r="L5" s="92">
        <f>VLOOKUP(TRUE,G14:I29,2,FALSE)</f>
        <v>0.125</v>
      </c>
      <c r="M5" s="93" t="s">
        <v>15</v>
      </c>
    </row>
    <row r="6" spans="1:13" ht="15.75" thickBot="1" x14ac:dyDescent="0.3">
      <c r="A6" s="1"/>
      <c r="I6" s="79" t="s">
        <v>70</v>
      </c>
      <c r="J6" s="80"/>
      <c r="K6" s="80"/>
      <c r="L6" s="81">
        <v>6.25E-2</v>
      </c>
      <c r="M6" s="82" t="s">
        <v>15</v>
      </c>
    </row>
    <row r="7" spans="1:13" x14ac:dyDescent="0.25">
      <c r="A7" s="1" t="s">
        <v>36</v>
      </c>
      <c r="B7" s="31"/>
      <c r="C7" s="31"/>
      <c r="D7" s="31"/>
      <c r="E7" s="31"/>
    </row>
    <row r="8" spans="1:13" x14ac:dyDescent="0.25">
      <c r="A8" s="67" t="s">
        <v>37</v>
      </c>
    </row>
    <row r="9" spans="1:13" x14ac:dyDescent="0.25">
      <c r="A9" s="160" t="s">
        <v>62</v>
      </c>
      <c r="B9" s="161"/>
    </row>
    <row r="10" spans="1:13" x14ac:dyDescent="0.25">
      <c r="B10" s="98" t="s">
        <v>59</v>
      </c>
      <c r="D10" s="99" t="s">
        <v>60</v>
      </c>
      <c r="G10" s="159" t="s">
        <v>34</v>
      </c>
      <c r="H10" s="159"/>
      <c r="I10" s="159"/>
      <c r="J10" s="159"/>
    </row>
    <row r="11" spans="1:13" x14ac:dyDescent="0.25">
      <c r="A11" s="1"/>
      <c r="B11" s="30"/>
      <c r="D11" s="30"/>
      <c r="I11" s="37"/>
      <c r="J11" s="37"/>
    </row>
    <row r="12" spans="1:13" x14ac:dyDescent="0.25">
      <c r="A12" s="1" t="s">
        <v>63</v>
      </c>
      <c r="B12" s="71">
        <f>B14/B13</f>
        <v>310.84861672365554</v>
      </c>
      <c r="C12" t="s">
        <v>64</v>
      </c>
      <c r="D12" s="71">
        <v>310.85000000000002</v>
      </c>
      <c r="E12" t="s">
        <v>64</v>
      </c>
      <c r="I12" s="37"/>
      <c r="J12" s="37"/>
    </row>
    <row r="13" spans="1:13" ht="17.25" x14ac:dyDescent="0.25">
      <c r="A13" s="1" t="s">
        <v>58</v>
      </c>
      <c r="B13" s="30">
        <v>32.17</v>
      </c>
      <c r="C13" t="s">
        <v>61</v>
      </c>
      <c r="D13" s="30">
        <f>B13*0.375</f>
        <v>12.063750000000001</v>
      </c>
      <c r="E13" t="s">
        <v>61</v>
      </c>
      <c r="I13" s="37"/>
      <c r="J13" s="37"/>
    </row>
    <row r="14" spans="1:13" x14ac:dyDescent="0.25">
      <c r="A14" s="1" t="s">
        <v>38</v>
      </c>
      <c r="B14" s="72">
        <v>10000</v>
      </c>
      <c r="C14" t="s">
        <v>3</v>
      </c>
      <c r="D14" s="71">
        <f>D12*D13</f>
        <v>3750.0166875000004</v>
      </c>
      <c r="E14" t="s">
        <v>3</v>
      </c>
      <c r="G14" s="1" t="b">
        <f t="shared" ref="G14:G28" si="2">AND(I14="To Big",J15="To Small")</f>
        <v>0</v>
      </c>
      <c r="H14" s="38">
        <v>2</v>
      </c>
      <c r="I14" s="37" t="str">
        <f>IF(H14&gt;$G$5,"To Big","Check")</f>
        <v>To Big</v>
      </c>
      <c r="J14" s="37" t="str">
        <f>IF(H14&lt;$G$5,"To Small","Check")</f>
        <v>Check</v>
      </c>
      <c r="L14" s="83">
        <v>2</v>
      </c>
      <c r="M14" s="73">
        <f t="shared" ref="M14:M29" si="3">L14</f>
        <v>2</v>
      </c>
    </row>
    <row r="15" spans="1:13" x14ac:dyDescent="0.25">
      <c r="A15" s="1" t="s">
        <v>40</v>
      </c>
      <c r="B15" s="30">
        <v>25</v>
      </c>
      <c r="C15" s="31" t="s">
        <v>39</v>
      </c>
      <c r="D15" s="30">
        <v>25</v>
      </c>
      <c r="E15" s="31" t="s">
        <v>39</v>
      </c>
      <c r="G15" s="1" t="b">
        <f t="shared" si="2"/>
        <v>0</v>
      </c>
      <c r="H15" s="38">
        <v>1.75</v>
      </c>
      <c r="I15" s="37" t="str">
        <f t="shared" ref="I15:I29" si="4">IF(H15&gt;$G$5,"To Big","Check")</f>
        <v>To Big</v>
      </c>
      <c r="J15" s="37" t="str">
        <f t="shared" ref="J15:J29" si="5">IF(H15&lt;$G$5,"To Small","Check")</f>
        <v>Check</v>
      </c>
      <c r="L15" s="29">
        <v>1.75</v>
      </c>
      <c r="M15" s="73">
        <f t="shared" si="3"/>
        <v>1.75</v>
      </c>
    </row>
    <row r="16" spans="1:13" x14ac:dyDescent="0.25">
      <c r="A16" s="68" t="s">
        <v>41</v>
      </c>
      <c r="B16" s="75">
        <v>0.1</v>
      </c>
      <c r="D16" s="75">
        <v>0.1</v>
      </c>
      <c r="G16" s="1" t="b">
        <f t="shared" si="2"/>
        <v>0</v>
      </c>
      <c r="H16" s="38">
        <v>1.5</v>
      </c>
      <c r="I16" s="37" t="str">
        <f t="shared" si="4"/>
        <v>To Big</v>
      </c>
      <c r="J16" s="37" t="str">
        <f t="shared" si="5"/>
        <v>Check</v>
      </c>
      <c r="L16" s="29">
        <v>1.5</v>
      </c>
      <c r="M16" s="73">
        <f t="shared" si="3"/>
        <v>1.5</v>
      </c>
    </row>
    <row r="17" spans="1:13" x14ac:dyDescent="0.25">
      <c r="A17" s="1" t="s">
        <v>42</v>
      </c>
      <c r="B17" s="30">
        <f>B15+B15*B16</f>
        <v>27.5</v>
      </c>
      <c r="C17" t="s">
        <v>39</v>
      </c>
      <c r="D17" s="30">
        <f>D15+D15*D16</f>
        <v>27.5</v>
      </c>
      <c r="E17" t="s">
        <v>39</v>
      </c>
      <c r="G17" s="1" t="b">
        <f t="shared" si="2"/>
        <v>0</v>
      </c>
      <c r="H17" s="38">
        <v>1.25</v>
      </c>
      <c r="I17" s="37" t="str">
        <f t="shared" si="4"/>
        <v>To Big</v>
      </c>
      <c r="J17" s="37" t="str">
        <f t="shared" si="5"/>
        <v>Check</v>
      </c>
      <c r="L17" s="29">
        <v>1.25</v>
      </c>
      <c r="M17" s="73">
        <f t="shared" si="3"/>
        <v>1.25</v>
      </c>
    </row>
    <row r="18" spans="1:13" x14ac:dyDescent="0.25">
      <c r="A18" s="1" t="s">
        <v>43</v>
      </c>
      <c r="B18" s="30">
        <f>(B17-B15)/B15</f>
        <v>0.1</v>
      </c>
      <c r="C18" s="25"/>
      <c r="D18" s="30">
        <f>(D17-D15)/D15</f>
        <v>0.1</v>
      </c>
      <c r="E18" s="25"/>
      <c r="G18" s="1" t="b">
        <f t="shared" si="2"/>
        <v>0</v>
      </c>
      <c r="H18" s="38">
        <v>1</v>
      </c>
      <c r="I18" s="37" t="str">
        <f t="shared" si="4"/>
        <v>To Big</v>
      </c>
      <c r="J18" s="37" t="str">
        <f t="shared" si="5"/>
        <v>Check</v>
      </c>
      <c r="L18" s="29">
        <v>1</v>
      </c>
      <c r="M18" s="73">
        <f t="shared" si="3"/>
        <v>1</v>
      </c>
    </row>
    <row r="19" spans="1:13" ht="17.25" x14ac:dyDescent="0.25">
      <c r="A19" s="1" t="s">
        <v>65</v>
      </c>
      <c r="B19" s="76">
        <f>B14/E5</f>
        <v>3.3333333333333335E-3</v>
      </c>
      <c r="C19" s="25" t="s">
        <v>68</v>
      </c>
      <c r="D19" s="76">
        <f>D14/E5</f>
        <v>1.2500055625000001E-3</v>
      </c>
      <c r="E19" s="25" t="s">
        <v>68</v>
      </c>
      <c r="F19" s="39"/>
      <c r="G19" s="1" t="b">
        <f t="shared" si="2"/>
        <v>0</v>
      </c>
      <c r="H19" s="38">
        <v>0.75</v>
      </c>
      <c r="I19" s="37" t="str">
        <f t="shared" si="4"/>
        <v>To Big</v>
      </c>
      <c r="J19" s="37" t="str">
        <f t="shared" si="5"/>
        <v>Check</v>
      </c>
      <c r="L19" s="29">
        <v>0.75</v>
      </c>
      <c r="M19" s="73">
        <f t="shared" si="3"/>
        <v>0.75</v>
      </c>
    </row>
    <row r="20" spans="1:13" x14ac:dyDescent="0.25">
      <c r="A20" s="1" t="s">
        <v>29</v>
      </c>
      <c r="B20" s="77">
        <f>2*SQRT(B19/PI())</f>
        <v>6.5147001587055997E-2</v>
      </c>
      <c r="C20" s="25" t="s">
        <v>15</v>
      </c>
      <c r="D20" s="16">
        <f>2*SQRT(D19/PI())</f>
        <v>3.9894316804701908E-2</v>
      </c>
      <c r="E20" s="25" t="s">
        <v>112</v>
      </c>
      <c r="F20" s="39"/>
      <c r="G20" s="1" t="b">
        <f t="shared" si="2"/>
        <v>0</v>
      </c>
      <c r="H20" s="38">
        <v>0.5</v>
      </c>
      <c r="I20" s="37" t="str">
        <f t="shared" si="4"/>
        <v>To Big</v>
      </c>
      <c r="J20" s="37" t="str">
        <f t="shared" si="5"/>
        <v>Check</v>
      </c>
      <c r="L20" s="29">
        <v>0.5</v>
      </c>
      <c r="M20" s="74">
        <f t="shared" si="3"/>
        <v>0.5</v>
      </c>
    </row>
    <row r="21" spans="1:13" x14ac:dyDescent="0.25">
      <c r="A21" s="9" t="s">
        <v>35</v>
      </c>
      <c r="B21" s="78" t="s">
        <v>66</v>
      </c>
      <c r="C21" s="94"/>
      <c r="D21" s="95" t="s">
        <v>67</v>
      </c>
      <c r="F21" s="39"/>
      <c r="G21" s="1" t="b">
        <f t="shared" si="2"/>
        <v>0</v>
      </c>
      <c r="H21" s="38">
        <v>0.4375</v>
      </c>
      <c r="I21" s="37" t="str">
        <f t="shared" si="4"/>
        <v>To Big</v>
      </c>
      <c r="J21" s="37" t="str">
        <f t="shared" si="5"/>
        <v>Check</v>
      </c>
      <c r="L21" s="29">
        <v>0.4375</v>
      </c>
      <c r="M21" s="74">
        <f t="shared" si="3"/>
        <v>0.4375</v>
      </c>
    </row>
    <row r="22" spans="1:13" x14ac:dyDescent="0.25">
      <c r="F22" s="40"/>
      <c r="G22" s="1" t="b">
        <f t="shared" si="2"/>
        <v>0</v>
      </c>
      <c r="H22" s="38">
        <v>0.375</v>
      </c>
      <c r="I22" s="37" t="str">
        <f t="shared" si="4"/>
        <v>To Big</v>
      </c>
      <c r="J22" s="37" t="str">
        <f t="shared" si="5"/>
        <v>Check</v>
      </c>
      <c r="L22" s="29">
        <v>0.375</v>
      </c>
      <c r="M22" s="74">
        <f t="shared" si="3"/>
        <v>0.375</v>
      </c>
    </row>
    <row r="23" spans="1:13" x14ac:dyDescent="0.25">
      <c r="B23" s="164" t="s">
        <v>11</v>
      </c>
      <c r="C23" s="165"/>
      <c r="E23" s="4" t="s">
        <v>12</v>
      </c>
      <c r="F23" s="4"/>
      <c r="G23" s="1" t="b">
        <f t="shared" si="2"/>
        <v>0</v>
      </c>
      <c r="H23" s="38">
        <v>0.3125</v>
      </c>
      <c r="I23" s="37" t="str">
        <f t="shared" si="4"/>
        <v>To Big</v>
      </c>
      <c r="J23" s="37" t="str">
        <f t="shared" si="5"/>
        <v>Check</v>
      </c>
      <c r="L23" s="29">
        <v>0.3125</v>
      </c>
      <c r="M23" s="74">
        <f t="shared" si="3"/>
        <v>0.3125</v>
      </c>
    </row>
    <row r="24" spans="1:13" x14ac:dyDescent="0.25">
      <c r="B24" s="15">
        <v>3.125E-2</v>
      </c>
      <c r="C24" s="14">
        <v>3.125E-2</v>
      </c>
      <c r="D24" t="s">
        <v>15</v>
      </c>
      <c r="E24" s="44">
        <f t="shared" ref="E24:E55" si="6">C24/2</f>
        <v>1.5625E-2</v>
      </c>
      <c r="F24" t="s">
        <v>15</v>
      </c>
      <c r="G24" s="1" t="b">
        <f t="shared" si="2"/>
        <v>0</v>
      </c>
      <c r="H24" s="38">
        <v>0.25</v>
      </c>
      <c r="I24" s="37" t="str">
        <f t="shared" si="4"/>
        <v>To Big</v>
      </c>
      <c r="J24" s="37" t="str">
        <f t="shared" si="5"/>
        <v>Check</v>
      </c>
      <c r="L24" s="29">
        <v>0.25</v>
      </c>
      <c r="M24" s="74">
        <f t="shared" si="3"/>
        <v>0.25</v>
      </c>
    </row>
    <row r="25" spans="1:13" x14ac:dyDescent="0.25">
      <c r="B25" s="97">
        <v>6.25E-2</v>
      </c>
      <c r="C25" s="96">
        <v>6.25E-2</v>
      </c>
      <c r="D25" s="94" t="s">
        <v>15</v>
      </c>
      <c r="E25" s="107">
        <f t="shared" si="6"/>
        <v>3.125E-2</v>
      </c>
      <c r="F25" s="25" t="s">
        <v>15</v>
      </c>
      <c r="G25" s="1" t="b">
        <f t="shared" si="2"/>
        <v>0</v>
      </c>
      <c r="H25" s="38">
        <v>0.1875</v>
      </c>
      <c r="I25" s="37" t="str">
        <f t="shared" si="4"/>
        <v>To Big</v>
      </c>
      <c r="J25" s="37" t="str">
        <f t="shared" si="5"/>
        <v>Check</v>
      </c>
      <c r="L25" s="29">
        <v>0.1875</v>
      </c>
      <c r="M25" s="74">
        <f t="shared" si="3"/>
        <v>0.1875</v>
      </c>
    </row>
    <row r="26" spans="1:13" x14ac:dyDescent="0.25">
      <c r="A26" s="1"/>
      <c r="B26" s="15">
        <v>9.375E-2</v>
      </c>
      <c r="C26" s="14">
        <v>9.375E-2</v>
      </c>
      <c r="D26" t="s">
        <v>15</v>
      </c>
      <c r="E26" s="107">
        <f t="shared" si="6"/>
        <v>4.6875E-2</v>
      </c>
      <c r="F26" s="25" t="s">
        <v>15</v>
      </c>
      <c r="G26" s="1" t="b">
        <f t="shared" si="2"/>
        <v>1</v>
      </c>
      <c r="H26" s="38">
        <v>0.125</v>
      </c>
      <c r="I26" s="37" t="str">
        <f t="shared" si="4"/>
        <v>To Big</v>
      </c>
      <c r="J26" s="37" t="str">
        <f t="shared" si="5"/>
        <v>Check</v>
      </c>
      <c r="L26" s="29">
        <v>0.125</v>
      </c>
      <c r="M26" s="74">
        <f t="shared" si="3"/>
        <v>0.125</v>
      </c>
    </row>
    <row r="27" spans="1:13" x14ac:dyDescent="0.25">
      <c r="A27" s="1"/>
      <c r="B27" s="23">
        <v>0.125</v>
      </c>
      <c r="C27" s="21">
        <v>0.125</v>
      </c>
      <c r="D27" s="22" t="s">
        <v>15</v>
      </c>
      <c r="E27" s="107">
        <f t="shared" si="6"/>
        <v>6.25E-2</v>
      </c>
      <c r="F27" s="25" t="s">
        <v>15</v>
      </c>
      <c r="G27" s="1" t="b">
        <f t="shared" si="2"/>
        <v>0</v>
      </c>
      <c r="H27" s="38">
        <v>6.25E-2</v>
      </c>
      <c r="I27" s="37" t="str">
        <f t="shared" si="4"/>
        <v>Check</v>
      </c>
      <c r="J27" s="37" t="str">
        <f t="shared" si="5"/>
        <v>To Small</v>
      </c>
      <c r="L27" s="29">
        <v>6.25E-2</v>
      </c>
      <c r="M27" s="74">
        <f t="shared" si="3"/>
        <v>6.25E-2</v>
      </c>
    </row>
    <row r="28" spans="1:13" x14ac:dyDescent="0.25">
      <c r="A28" s="1"/>
      <c r="B28" s="15">
        <v>0.15625</v>
      </c>
      <c r="C28" s="14">
        <v>0.15625</v>
      </c>
      <c r="D28" t="s">
        <v>15</v>
      </c>
      <c r="E28" s="44">
        <f t="shared" si="6"/>
        <v>7.8125E-2</v>
      </c>
      <c r="F28" t="s">
        <v>15</v>
      </c>
      <c r="G28" s="1" t="b">
        <f t="shared" si="2"/>
        <v>0</v>
      </c>
      <c r="H28" s="38">
        <v>3.125E-2</v>
      </c>
      <c r="I28" s="37" t="str">
        <f t="shared" si="4"/>
        <v>Check</v>
      </c>
      <c r="J28" s="37" t="str">
        <f t="shared" si="5"/>
        <v>To Small</v>
      </c>
      <c r="L28" s="29">
        <v>3.125E-2</v>
      </c>
      <c r="M28" s="74">
        <f t="shared" si="3"/>
        <v>3.125E-2</v>
      </c>
    </row>
    <row r="29" spans="1:13" x14ac:dyDescent="0.25">
      <c r="A29" s="29"/>
      <c r="B29" s="15">
        <v>0.1875</v>
      </c>
      <c r="C29" s="14">
        <v>0.1875</v>
      </c>
      <c r="D29" t="s">
        <v>15</v>
      </c>
      <c r="E29" s="44">
        <f t="shared" si="6"/>
        <v>9.375E-2</v>
      </c>
      <c r="F29" t="s">
        <v>15</v>
      </c>
      <c r="G29" s="1" t="b">
        <f>AND(I29="To Big",S26="To Small")</f>
        <v>0</v>
      </c>
      <c r="H29" s="38">
        <v>1.5625E-2</v>
      </c>
      <c r="I29" s="37" t="str">
        <f t="shared" si="4"/>
        <v>Check</v>
      </c>
      <c r="J29" s="37" t="str">
        <f t="shared" si="5"/>
        <v>To Small</v>
      </c>
      <c r="L29" s="29">
        <v>1.5625E-2</v>
      </c>
      <c r="M29" s="74">
        <f t="shared" si="3"/>
        <v>1.5625E-2</v>
      </c>
    </row>
    <row r="30" spans="1:13" x14ac:dyDescent="0.25">
      <c r="A30" s="29"/>
      <c r="B30" s="15">
        <v>0.21875</v>
      </c>
      <c r="C30" s="14">
        <v>0.21875</v>
      </c>
      <c r="D30" t="s">
        <v>15</v>
      </c>
      <c r="E30" s="44">
        <f t="shared" si="6"/>
        <v>0.109375</v>
      </c>
      <c r="F30" t="s">
        <v>15</v>
      </c>
    </row>
    <row r="31" spans="1:13" x14ac:dyDescent="0.25">
      <c r="A31" s="29"/>
      <c r="B31" s="15">
        <v>0.25</v>
      </c>
      <c r="C31" s="14">
        <v>0.25</v>
      </c>
      <c r="D31" s="25" t="s">
        <v>15</v>
      </c>
      <c r="E31" s="44">
        <f t="shared" si="6"/>
        <v>0.125</v>
      </c>
      <c r="F31" s="25" t="s">
        <v>15</v>
      </c>
    </row>
    <row r="32" spans="1:13" x14ac:dyDescent="0.25">
      <c r="A32" s="29"/>
      <c r="B32" s="15">
        <v>0.28125</v>
      </c>
      <c r="C32" s="14">
        <v>0.28125</v>
      </c>
      <c r="D32" t="s">
        <v>15</v>
      </c>
      <c r="E32" s="44">
        <f t="shared" si="6"/>
        <v>0.140625</v>
      </c>
      <c r="F32" t="s">
        <v>15</v>
      </c>
    </row>
    <row r="33" spans="1:6" x14ac:dyDescent="0.25">
      <c r="A33" s="29"/>
      <c r="B33" s="15">
        <v>0.3125</v>
      </c>
      <c r="C33" s="14">
        <v>0.3125</v>
      </c>
      <c r="D33" t="s">
        <v>15</v>
      </c>
      <c r="E33" s="44">
        <f t="shared" si="6"/>
        <v>0.15625</v>
      </c>
      <c r="F33" t="s">
        <v>15</v>
      </c>
    </row>
    <row r="34" spans="1:6" x14ac:dyDescent="0.25">
      <c r="A34" s="29"/>
      <c r="B34" s="15">
        <v>0.34375</v>
      </c>
      <c r="C34" s="14">
        <v>0.34375</v>
      </c>
      <c r="D34" t="s">
        <v>15</v>
      </c>
      <c r="E34" s="44">
        <f t="shared" si="6"/>
        <v>0.171875</v>
      </c>
      <c r="F34" t="s">
        <v>15</v>
      </c>
    </row>
    <row r="35" spans="1:6" x14ac:dyDescent="0.25">
      <c r="A35" s="29"/>
      <c r="B35" s="15">
        <v>0.375</v>
      </c>
      <c r="C35" s="14">
        <v>0.375</v>
      </c>
      <c r="D35" t="s">
        <v>15</v>
      </c>
      <c r="E35" s="44">
        <f t="shared" si="6"/>
        <v>0.1875</v>
      </c>
      <c r="F35" t="s">
        <v>15</v>
      </c>
    </row>
    <row r="36" spans="1:6" x14ac:dyDescent="0.25">
      <c r="A36" s="29"/>
      <c r="B36" s="15">
        <v>0.40625</v>
      </c>
      <c r="C36" s="14">
        <v>0.40625</v>
      </c>
      <c r="D36" t="s">
        <v>15</v>
      </c>
      <c r="E36" s="44">
        <f t="shared" si="6"/>
        <v>0.203125</v>
      </c>
      <c r="F36" t="s">
        <v>15</v>
      </c>
    </row>
    <row r="37" spans="1:6" x14ac:dyDescent="0.25">
      <c r="A37" s="29"/>
      <c r="B37" s="15">
        <v>0.4375</v>
      </c>
      <c r="C37" s="14">
        <v>0.4375</v>
      </c>
      <c r="D37" t="s">
        <v>15</v>
      </c>
      <c r="E37" s="44">
        <f t="shared" si="6"/>
        <v>0.21875</v>
      </c>
      <c r="F37" t="s">
        <v>15</v>
      </c>
    </row>
    <row r="38" spans="1:6" x14ac:dyDescent="0.25">
      <c r="A38" s="29"/>
      <c r="B38" s="15">
        <v>0.46875</v>
      </c>
      <c r="C38" s="26">
        <v>0.46875</v>
      </c>
      <c r="D38" s="25" t="s">
        <v>15</v>
      </c>
      <c r="E38" s="107">
        <f t="shared" si="6"/>
        <v>0.234375</v>
      </c>
      <c r="F38" s="25" t="s">
        <v>15</v>
      </c>
    </row>
    <row r="39" spans="1:6" x14ac:dyDescent="0.25">
      <c r="A39" s="29"/>
      <c r="B39" s="15">
        <v>0.5</v>
      </c>
      <c r="C39" s="26">
        <v>0.5</v>
      </c>
      <c r="D39" s="25" t="s">
        <v>15</v>
      </c>
      <c r="E39" s="107">
        <f t="shared" si="6"/>
        <v>0.25</v>
      </c>
      <c r="F39" s="25" t="s">
        <v>15</v>
      </c>
    </row>
    <row r="40" spans="1:6" x14ac:dyDescent="0.25">
      <c r="A40" s="29"/>
      <c r="B40" s="15">
        <v>0.53125</v>
      </c>
      <c r="C40" s="14">
        <v>0.53125</v>
      </c>
      <c r="D40" t="s">
        <v>15</v>
      </c>
      <c r="E40" s="44">
        <f t="shared" si="6"/>
        <v>0.265625</v>
      </c>
      <c r="F40" t="s">
        <v>15</v>
      </c>
    </row>
    <row r="41" spans="1:6" x14ac:dyDescent="0.25">
      <c r="A41" s="29"/>
      <c r="B41" s="15">
        <v>0.5625</v>
      </c>
      <c r="C41" s="14">
        <v>0.5625</v>
      </c>
      <c r="D41" t="s">
        <v>15</v>
      </c>
      <c r="E41" s="44">
        <f t="shared" si="6"/>
        <v>0.28125</v>
      </c>
      <c r="F41" t="s">
        <v>15</v>
      </c>
    </row>
    <row r="42" spans="1:6" x14ac:dyDescent="0.25">
      <c r="B42" s="15">
        <v>0.59375</v>
      </c>
      <c r="C42" s="14">
        <v>0.59375</v>
      </c>
      <c r="D42" t="s">
        <v>15</v>
      </c>
      <c r="E42" s="44">
        <f t="shared" si="6"/>
        <v>0.296875</v>
      </c>
      <c r="F42" t="s">
        <v>15</v>
      </c>
    </row>
    <row r="43" spans="1:6" x14ac:dyDescent="0.25">
      <c r="B43" s="15">
        <v>0.625</v>
      </c>
      <c r="C43" s="14">
        <v>0.625</v>
      </c>
      <c r="D43" t="s">
        <v>15</v>
      </c>
      <c r="E43" s="44">
        <f t="shared" si="6"/>
        <v>0.3125</v>
      </c>
      <c r="F43" t="s">
        <v>15</v>
      </c>
    </row>
    <row r="44" spans="1:6" x14ac:dyDescent="0.25">
      <c r="B44" s="15">
        <v>0.65625</v>
      </c>
      <c r="C44" s="14">
        <v>0.65625</v>
      </c>
      <c r="D44" t="s">
        <v>15</v>
      </c>
      <c r="E44" s="44">
        <f t="shared" si="6"/>
        <v>0.328125</v>
      </c>
      <c r="F44" t="s">
        <v>15</v>
      </c>
    </row>
    <row r="45" spans="1:6" x14ac:dyDescent="0.25">
      <c r="B45" s="15">
        <v>0.6875</v>
      </c>
      <c r="C45" s="14">
        <v>0.6875</v>
      </c>
      <c r="D45" t="s">
        <v>15</v>
      </c>
      <c r="E45" s="44">
        <f t="shared" si="6"/>
        <v>0.34375</v>
      </c>
      <c r="F45" t="s">
        <v>15</v>
      </c>
    </row>
    <row r="46" spans="1:6" x14ac:dyDescent="0.25">
      <c r="B46" s="15">
        <v>0.71875</v>
      </c>
      <c r="C46" s="14">
        <v>0.71875</v>
      </c>
      <c r="D46" t="s">
        <v>15</v>
      </c>
      <c r="E46" s="44">
        <f t="shared" si="6"/>
        <v>0.359375</v>
      </c>
      <c r="F46" t="s">
        <v>15</v>
      </c>
    </row>
    <row r="47" spans="1:6" x14ac:dyDescent="0.25">
      <c r="B47" s="15">
        <v>0.75</v>
      </c>
      <c r="C47" s="14">
        <v>0.75</v>
      </c>
      <c r="D47" t="s">
        <v>15</v>
      </c>
      <c r="E47" s="44">
        <f t="shared" si="6"/>
        <v>0.375</v>
      </c>
      <c r="F47" t="s">
        <v>15</v>
      </c>
    </row>
    <row r="48" spans="1:6" x14ac:dyDescent="0.25">
      <c r="B48" s="15">
        <v>0.78125</v>
      </c>
      <c r="C48" s="14">
        <v>0.78125</v>
      </c>
      <c r="D48" t="s">
        <v>15</v>
      </c>
      <c r="E48" s="44">
        <f t="shared" si="6"/>
        <v>0.390625</v>
      </c>
      <c r="F48" t="s">
        <v>15</v>
      </c>
    </row>
    <row r="49" spans="2:6" x14ac:dyDescent="0.25">
      <c r="B49" s="15">
        <v>0.8125</v>
      </c>
      <c r="C49" s="14">
        <v>0.8125</v>
      </c>
      <c r="D49" t="s">
        <v>15</v>
      </c>
      <c r="E49" s="44">
        <f t="shared" si="6"/>
        <v>0.40625</v>
      </c>
      <c r="F49" t="s">
        <v>15</v>
      </c>
    </row>
    <row r="50" spans="2:6" x14ac:dyDescent="0.25">
      <c r="B50" s="15">
        <v>0.84375</v>
      </c>
      <c r="C50" s="14">
        <v>0.84375</v>
      </c>
      <c r="D50" t="s">
        <v>15</v>
      </c>
      <c r="E50" s="44">
        <f t="shared" si="6"/>
        <v>0.421875</v>
      </c>
      <c r="F50" t="s">
        <v>15</v>
      </c>
    </row>
    <row r="51" spans="2:6" x14ac:dyDescent="0.25">
      <c r="B51" s="15">
        <v>0.875</v>
      </c>
      <c r="C51" s="14">
        <v>0.875</v>
      </c>
      <c r="D51" t="s">
        <v>15</v>
      </c>
      <c r="E51" s="44">
        <f t="shared" si="6"/>
        <v>0.4375</v>
      </c>
      <c r="F51" t="s">
        <v>15</v>
      </c>
    </row>
    <row r="52" spans="2:6" x14ac:dyDescent="0.25">
      <c r="B52" s="15">
        <v>0.90625</v>
      </c>
      <c r="C52" s="14">
        <v>0.90625</v>
      </c>
      <c r="D52" t="s">
        <v>15</v>
      </c>
      <c r="E52" s="44">
        <f t="shared" si="6"/>
        <v>0.453125</v>
      </c>
      <c r="F52" t="s">
        <v>15</v>
      </c>
    </row>
    <row r="53" spans="2:6" x14ac:dyDescent="0.25">
      <c r="B53" s="15">
        <v>0.9375</v>
      </c>
      <c r="C53" s="14">
        <v>0.9375</v>
      </c>
      <c r="D53" t="s">
        <v>15</v>
      </c>
      <c r="E53" s="44">
        <f t="shared" si="6"/>
        <v>0.46875</v>
      </c>
      <c r="F53" t="s">
        <v>15</v>
      </c>
    </row>
    <row r="54" spans="2:6" x14ac:dyDescent="0.25">
      <c r="B54" s="15">
        <v>0.96875</v>
      </c>
      <c r="C54" s="14">
        <v>0.96875</v>
      </c>
      <c r="D54" t="s">
        <v>15</v>
      </c>
      <c r="E54" s="44">
        <f t="shared" si="6"/>
        <v>0.484375</v>
      </c>
      <c r="F54" t="s">
        <v>15</v>
      </c>
    </row>
    <row r="55" spans="2:6" x14ac:dyDescent="0.25">
      <c r="B55" s="15">
        <v>1</v>
      </c>
      <c r="C55" s="83">
        <v>1</v>
      </c>
      <c r="D55" t="s">
        <v>15</v>
      </c>
      <c r="E55" s="44">
        <f t="shared" si="6"/>
        <v>0.5</v>
      </c>
      <c r="F55" t="s">
        <v>15</v>
      </c>
    </row>
  </sheetData>
  <mergeCells count="5">
    <mergeCell ref="K4:L4"/>
    <mergeCell ref="G10:J10"/>
    <mergeCell ref="A9:B9"/>
    <mergeCell ref="I5:K5"/>
    <mergeCell ref="B23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F13" sqref="F13"/>
    </sheetView>
  </sheetViews>
  <sheetFormatPr defaultRowHeight="15" x14ac:dyDescent="0.25"/>
  <cols>
    <col min="1" max="1" width="19.5703125" bestFit="1" customWidth="1"/>
    <col min="2" max="2" width="12" bestFit="1" customWidth="1"/>
    <col min="3" max="4" width="10.5703125" bestFit="1" customWidth="1"/>
    <col min="6" max="6" width="12.5703125" bestFit="1" customWidth="1"/>
    <col min="8" max="8" width="11.5703125" bestFit="1" customWidth="1"/>
    <col min="11" max="11" width="10" bestFit="1" customWidth="1"/>
  </cols>
  <sheetData>
    <row r="1" spans="1:20" x14ac:dyDescent="0.25">
      <c r="A1" s="1" t="s">
        <v>0</v>
      </c>
      <c r="B1" s="2">
        <v>30000000</v>
      </c>
      <c r="C1" t="s">
        <v>1</v>
      </c>
    </row>
    <row r="2" spans="1:20" x14ac:dyDescent="0.25">
      <c r="A2" s="1" t="s">
        <v>2</v>
      </c>
      <c r="B2" s="2">
        <v>10000</v>
      </c>
      <c r="C2" t="s">
        <v>3</v>
      </c>
    </row>
    <row r="3" spans="1:20" x14ac:dyDescent="0.25">
      <c r="A3" s="1"/>
    </row>
    <row r="4" spans="1:20" x14ac:dyDescent="0.25">
      <c r="A4" s="1" t="s">
        <v>4</v>
      </c>
      <c r="B4" s="3">
        <v>0.1</v>
      </c>
      <c r="C4" s="3">
        <v>0.05</v>
      </c>
      <c r="D4" s="3">
        <v>0.01</v>
      </c>
    </row>
    <row r="5" spans="1:20" x14ac:dyDescent="0.25">
      <c r="A5" s="1" t="s">
        <v>5</v>
      </c>
      <c r="B5" s="5">
        <f>B2/(B1*B4)</f>
        <v>3.3333333333333335E-3</v>
      </c>
      <c r="C5" s="5">
        <f>B2/(B1*C4)</f>
        <v>6.6666666666666671E-3</v>
      </c>
      <c r="D5" s="5">
        <f>B2/(B1*D4)</f>
        <v>3.3333333333333333E-2</v>
      </c>
      <c r="F5" t="s">
        <v>18</v>
      </c>
    </row>
    <row r="6" spans="1:20" x14ac:dyDescent="0.25">
      <c r="A6" s="1" t="s">
        <v>6</v>
      </c>
      <c r="B6" s="5">
        <f>2*(SQRT(B5/PI()))</f>
        <v>6.5147001587055997E-2</v>
      </c>
      <c r="C6" s="5">
        <f>2*(SQRT(C5/PI()))</f>
        <v>9.2131773192356131E-2</v>
      </c>
      <c r="D6" s="5">
        <f>2*(SQRT(D5/PI()))</f>
        <v>0.20601290774570111</v>
      </c>
    </row>
    <row r="7" spans="1:20" x14ac:dyDescent="0.25">
      <c r="A7" s="1"/>
    </row>
    <row r="8" spans="1:20" x14ac:dyDescent="0.25">
      <c r="A8" s="1"/>
    </row>
    <row r="9" spans="1:20" x14ac:dyDescent="0.25">
      <c r="A9" s="6" t="s">
        <v>7</v>
      </c>
      <c r="B9" s="7">
        <v>58</v>
      </c>
      <c r="C9" s="8" t="s">
        <v>8</v>
      </c>
      <c r="D9" s="7">
        <v>425</v>
      </c>
      <c r="E9" s="8" t="s">
        <v>9</v>
      </c>
    </row>
    <row r="10" spans="1:20" x14ac:dyDescent="0.25">
      <c r="A10" s="9" t="s">
        <v>10</v>
      </c>
      <c r="B10" s="10">
        <f>F28</f>
        <v>50.929581789406512</v>
      </c>
      <c r="C10" s="11" t="s">
        <v>8</v>
      </c>
      <c r="D10" s="10">
        <f>H28</f>
        <v>351.14719682817946</v>
      </c>
      <c r="E10" s="11" t="s">
        <v>9</v>
      </c>
    </row>
    <row r="11" spans="1:20" x14ac:dyDescent="0.25">
      <c r="A11" s="1"/>
    </row>
    <row r="12" spans="1:20" x14ac:dyDescent="0.25">
      <c r="A12" s="1"/>
      <c r="B12" s="12" t="s">
        <v>11</v>
      </c>
      <c r="C12" s="13"/>
      <c r="D12" s="4" t="s">
        <v>12</v>
      </c>
      <c r="E12" s="4"/>
      <c r="F12" s="4" t="s">
        <v>13</v>
      </c>
      <c r="G12" s="4"/>
      <c r="H12" s="4" t="s">
        <v>13</v>
      </c>
      <c r="R12" s="12" t="s">
        <v>14</v>
      </c>
    </row>
    <row r="13" spans="1:20" x14ac:dyDescent="0.25">
      <c r="A13" s="1" t="s">
        <v>6</v>
      </c>
      <c r="B13" s="14">
        <v>3.125E-2</v>
      </c>
      <c r="C13" t="s">
        <v>15</v>
      </c>
      <c r="D13" s="15">
        <f>B13/2</f>
        <v>1.5625E-2</v>
      </c>
      <c r="E13" t="s">
        <v>15</v>
      </c>
      <c r="F13" s="16">
        <f>($B$2/(PI()*D13^2))/1000</f>
        <v>13037.972938088067</v>
      </c>
      <c r="G13" t="s">
        <v>8</v>
      </c>
      <c r="H13" s="15">
        <f>(F13*6.89475908677536)</f>
        <v>89893.682388013942</v>
      </c>
      <c r="I13" t="s">
        <v>16</v>
      </c>
      <c r="J13" s="1" t="s">
        <v>20</v>
      </c>
      <c r="K13" s="30" t="s">
        <v>24</v>
      </c>
      <c r="R13" s="17" t="s">
        <v>17</v>
      </c>
      <c r="S13" s="17" t="s">
        <v>1</v>
      </c>
      <c r="T13" s="17" t="s">
        <v>9</v>
      </c>
    </row>
    <row r="14" spans="1:20" x14ac:dyDescent="0.25">
      <c r="A14" s="1"/>
      <c r="B14" s="14">
        <v>6.25E-2</v>
      </c>
      <c r="C14" t="s">
        <v>15</v>
      </c>
      <c r="D14" s="15">
        <f t="shared" ref="D14:D44" si="0">B14/2</f>
        <v>3.125E-2</v>
      </c>
      <c r="E14" t="s">
        <v>15</v>
      </c>
      <c r="F14" s="16">
        <f t="shared" ref="F14:F44" si="1">($B$2/(PI()*D14^2))/1000</f>
        <v>3259.4932345220168</v>
      </c>
      <c r="G14" t="s">
        <v>8</v>
      </c>
      <c r="H14" s="15">
        <f t="shared" ref="H14:H44" si="2">(F14*6.89475908677536)</f>
        <v>22473.420597003485</v>
      </c>
      <c r="I14" t="s">
        <v>16</v>
      </c>
      <c r="J14" s="1" t="s">
        <v>21</v>
      </c>
      <c r="K14" s="30">
        <v>-5429</v>
      </c>
      <c r="R14" s="18">
        <v>10000</v>
      </c>
      <c r="S14">
        <v>69000</v>
      </c>
      <c r="T14">
        <v>500</v>
      </c>
    </row>
    <row r="15" spans="1:20" x14ac:dyDescent="0.25">
      <c r="A15" s="1"/>
      <c r="B15" s="14">
        <v>9.375E-2</v>
      </c>
      <c r="C15" t="s">
        <v>15</v>
      </c>
      <c r="D15" s="15">
        <f t="shared" si="0"/>
        <v>4.6875E-2</v>
      </c>
      <c r="E15" t="s">
        <v>15</v>
      </c>
      <c r="F15" s="16">
        <f t="shared" si="1"/>
        <v>1448.6636597875629</v>
      </c>
      <c r="G15" t="s">
        <v>8</v>
      </c>
      <c r="H15" s="15">
        <f t="shared" si="2"/>
        <v>9988.1869320015485</v>
      </c>
      <c r="I15" t="s">
        <v>16</v>
      </c>
      <c r="J15" s="1" t="s">
        <v>22</v>
      </c>
      <c r="K15" s="30" t="s">
        <v>25</v>
      </c>
      <c r="R15" s="19">
        <v>100000</v>
      </c>
      <c r="S15" s="20">
        <v>58000</v>
      </c>
      <c r="T15" s="20">
        <v>425</v>
      </c>
    </row>
    <row r="16" spans="1:20" x14ac:dyDescent="0.25">
      <c r="A16" s="1"/>
      <c r="B16" s="14">
        <v>0.125</v>
      </c>
      <c r="C16" t="s">
        <v>15</v>
      </c>
      <c r="D16" s="15">
        <f t="shared" si="0"/>
        <v>6.25E-2</v>
      </c>
      <c r="E16" t="s">
        <v>15</v>
      </c>
      <c r="F16" s="16">
        <f t="shared" si="1"/>
        <v>814.8733086305042</v>
      </c>
      <c r="G16" t="s">
        <v>8</v>
      </c>
      <c r="H16" s="15">
        <f t="shared" si="2"/>
        <v>5618.3551492508714</v>
      </c>
      <c r="I16" t="s">
        <v>16</v>
      </c>
      <c r="J16" s="1" t="s">
        <v>23</v>
      </c>
      <c r="K16" s="30">
        <v>119500</v>
      </c>
      <c r="R16" s="18">
        <v>1000000</v>
      </c>
      <c r="S16">
        <v>44000</v>
      </c>
      <c r="T16">
        <v>310</v>
      </c>
    </row>
    <row r="17" spans="1:20" x14ac:dyDescent="0.25">
      <c r="A17" s="1"/>
      <c r="B17" s="14">
        <v>0.15625</v>
      </c>
      <c r="C17" t="s">
        <v>15</v>
      </c>
      <c r="D17" s="15">
        <f t="shared" si="0"/>
        <v>7.8125E-2</v>
      </c>
      <c r="E17" t="s">
        <v>15</v>
      </c>
      <c r="F17" s="16">
        <f t="shared" si="1"/>
        <v>521.51891752352265</v>
      </c>
      <c r="G17" t="s">
        <v>8</v>
      </c>
      <c r="H17" s="15">
        <f t="shared" si="2"/>
        <v>3595.7472955205571</v>
      </c>
      <c r="I17" t="s">
        <v>16</v>
      </c>
      <c r="R17" s="18">
        <v>10000000</v>
      </c>
      <c r="S17">
        <v>43000</v>
      </c>
      <c r="T17">
        <v>300</v>
      </c>
    </row>
    <row r="18" spans="1:20" x14ac:dyDescent="0.25">
      <c r="A18" s="1"/>
      <c r="B18" s="14">
        <v>0.1875</v>
      </c>
      <c r="C18" t="s">
        <v>15</v>
      </c>
      <c r="D18" s="15">
        <f t="shared" si="0"/>
        <v>9.375E-2</v>
      </c>
      <c r="E18" t="s">
        <v>15</v>
      </c>
      <c r="F18" s="16">
        <f t="shared" si="1"/>
        <v>362.16591494689072</v>
      </c>
      <c r="G18" t="s">
        <v>8</v>
      </c>
      <c r="H18" s="15">
        <f t="shared" si="2"/>
        <v>2497.0467330003871</v>
      </c>
      <c r="I18" t="s">
        <v>16</v>
      </c>
      <c r="R18" s="18">
        <v>100000000</v>
      </c>
      <c r="S18">
        <v>43000</v>
      </c>
      <c r="T18">
        <v>300</v>
      </c>
    </row>
    <row r="19" spans="1:20" x14ac:dyDescent="0.25">
      <c r="A19" s="1"/>
      <c r="B19" s="14">
        <v>0.21875</v>
      </c>
      <c r="C19" t="s">
        <v>15</v>
      </c>
      <c r="D19" s="15">
        <f t="shared" si="0"/>
        <v>0.109375</v>
      </c>
      <c r="E19" t="s">
        <v>15</v>
      </c>
      <c r="F19" s="16">
        <f t="shared" si="1"/>
        <v>266.08108036914422</v>
      </c>
      <c r="G19" t="s">
        <v>8</v>
      </c>
      <c r="H19" s="15">
        <f t="shared" si="2"/>
        <v>1834.564946694162</v>
      </c>
      <c r="I19" t="s">
        <v>16</v>
      </c>
    </row>
    <row r="20" spans="1:20" x14ac:dyDescent="0.25">
      <c r="A20" s="1"/>
      <c r="B20" s="14">
        <v>0.25</v>
      </c>
      <c r="C20" s="25" t="s">
        <v>15</v>
      </c>
      <c r="D20" s="15">
        <f t="shared" si="0"/>
        <v>0.125</v>
      </c>
      <c r="E20" s="25" t="s">
        <v>15</v>
      </c>
      <c r="F20" s="16">
        <f t="shared" si="1"/>
        <v>203.71832715762605</v>
      </c>
      <c r="G20" s="25" t="s">
        <v>8</v>
      </c>
      <c r="H20" s="15">
        <f t="shared" si="2"/>
        <v>1404.5887873127178</v>
      </c>
      <c r="I20" s="25" t="s">
        <v>16</v>
      </c>
    </row>
    <row r="21" spans="1:20" x14ac:dyDescent="0.25">
      <c r="A21" s="1"/>
      <c r="B21" s="14">
        <v>0.28125</v>
      </c>
      <c r="C21" t="s">
        <v>15</v>
      </c>
      <c r="D21" s="15">
        <f t="shared" si="0"/>
        <v>0.140625</v>
      </c>
      <c r="E21" t="s">
        <v>15</v>
      </c>
      <c r="F21" s="16">
        <f t="shared" si="1"/>
        <v>160.96262886528478</v>
      </c>
      <c r="G21" t="s">
        <v>8</v>
      </c>
      <c r="H21" s="15">
        <f t="shared" si="2"/>
        <v>1109.7985480001721</v>
      </c>
      <c r="I21" t="s">
        <v>16</v>
      </c>
    </row>
    <row r="22" spans="1:20" x14ac:dyDescent="0.25">
      <c r="A22" s="1"/>
      <c r="B22" s="14">
        <v>0.3125</v>
      </c>
      <c r="C22" t="s">
        <v>15</v>
      </c>
      <c r="D22" s="15">
        <f t="shared" si="0"/>
        <v>0.15625</v>
      </c>
      <c r="E22" t="s">
        <v>15</v>
      </c>
      <c r="F22" s="16">
        <f t="shared" si="1"/>
        <v>130.37972938088066</v>
      </c>
      <c r="G22" t="s">
        <v>8</v>
      </c>
      <c r="H22" s="15">
        <f t="shared" si="2"/>
        <v>898.93682388013929</v>
      </c>
      <c r="I22" t="s">
        <v>16</v>
      </c>
      <c r="R22" s="18">
        <v>10000</v>
      </c>
      <c r="S22">
        <v>69000</v>
      </c>
      <c r="T22">
        <v>500</v>
      </c>
    </row>
    <row r="23" spans="1:20" x14ac:dyDescent="0.25">
      <c r="A23" s="1"/>
      <c r="B23" s="14">
        <v>0.34375</v>
      </c>
      <c r="C23" t="s">
        <v>15</v>
      </c>
      <c r="D23" s="15">
        <f t="shared" si="0"/>
        <v>0.171875</v>
      </c>
      <c r="E23" t="s">
        <v>15</v>
      </c>
      <c r="F23" s="16">
        <f t="shared" si="1"/>
        <v>107.75184246353773</v>
      </c>
      <c r="G23" t="s">
        <v>8</v>
      </c>
      <c r="H23" s="15">
        <f t="shared" si="2"/>
        <v>742.92299494226381</v>
      </c>
      <c r="I23" t="s">
        <v>16</v>
      </c>
      <c r="R23" t="s">
        <v>19</v>
      </c>
    </row>
    <row r="24" spans="1:20" x14ac:dyDescent="0.25">
      <c r="A24" s="1"/>
      <c r="B24" s="14">
        <v>0.375</v>
      </c>
      <c r="C24" t="s">
        <v>15</v>
      </c>
      <c r="D24" s="15">
        <f t="shared" si="0"/>
        <v>0.1875</v>
      </c>
      <c r="E24" t="s">
        <v>15</v>
      </c>
      <c r="F24" s="16">
        <f t="shared" si="1"/>
        <v>90.541478736722681</v>
      </c>
      <c r="G24" t="s">
        <v>8</v>
      </c>
      <c r="H24" s="15">
        <f t="shared" si="2"/>
        <v>624.26168325009678</v>
      </c>
      <c r="I24" t="s">
        <v>16</v>
      </c>
      <c r="R24" s="19">
        <v>100000</v>
      </c>
      <c r="S24" s="20">
        <v>58000</v>
      </c>
      <c r="T24" s="20">
        <v>425</v>
      </c>
    </row>
    <row r="25" spans="1:20" x14ac:dyDescent="0.25">
      <c r="A25" s="1"/>
      <c r="B25" s="14">
        <v>0.40625</v>
      </c>
      <c r="C25" t="s">
        <v>15</v>
      </c>
      <c r="D25" s="15">
        <f t="shared" si="0"/>
        <v>0.203125</v>
      </c>
      <c r="E25" t="s">
        <v>15</v>
      </c>
      <c r="F25" s="16">
        <f t="shared" si="1"/>
        <v>77.147768864426425</v>
      </c>
      <c r="G25" t="s">
        <v>8</v>
      </c>
      <c r="H25" s="15">
        <f t="shared" si="2"/>
        <v>531.9152804024493</v>
      </c>
      <c r="I25" t="s">
        <v>16</v>
      </c>
      <c r="R25" s="18">
        <v>100000</v>
      </c>
    </row>
    <row r="26" spans="1:20" x14ac:dyDescent="0.25">
      <c r="A26" s="1"/>
      <c r="B26" s="14">
        <v>0.4375</v>
      </c>
      <c r="C26" t="s">
        <v>15</v>
      </c>
      <c r="D26" s="15">
        <f t="shared" si="0"/>
        <v>0.21875</v>
      </c>
      <c r="E26" t="s">
        <v>15</v>
      </c>
      <c r="F26" s="16">
        <f t="shared" si="1"/>
        <v>66.520270092286054</v>
      </c>
      <c r="G26" t="s">
        <v>8</v>
      </c>
      <c r="H26" s="15">
        <f t="shared" si="2"/>
        <v>458.6412366735405</v>
      </c>
      <c r="I26" t="s">
        <v>16</v>
      </c>
      <c r="R26" s="18">
        <v>1000000</v>
      </c>
      <c r="S26">
        <v>44000</v>
      </c>
      <c r="T26">
        <v>310</v>
      </c>
    </row>
    <row r="27" spans="1:20" x14ac:dyDescent="0.25">
      <c r="B27" s="26">
        <v>0.46875</v>
      </c>
      <c r="C27" s="25" t="s">
        <v>15</v>
      </c>
      <c r="D27" s="27">
        <f t="shared" si="0"/>
        <v>0.234375</v>
      </c>
      <c r="E27" s="25" t="s">
        <v>15</v>
      </c>
      <c r="F27" s="28">
        <f t="shared" si="1"/>
        <v>57.946546391502515</v>
      </c>
      <c r="G27" s="25" t="s">
        <v>8</v>
      </c>
      <c r="H27" s="27">
        <f t="shared" si="2"/>
        <v>399.52747728006193</v>
      </c>
      <c r="I27" s="25" t="s">
        <v>16</v>
      </c>
      <c r="R27" s="18">
        <v>10000000</v>
      </c>
      <c r="S27">
        <v>43000</v>
      </c>
      <c r="T27">
        <v>300</v>
      </c>
    </row>
    <row r="28" spans="1:20" x14ac:dyDescent="0.25">
      <c r="B28" s="21">
        <v>0.5</v>
      </c>
      <c r="C28" s="22" t="s">
        <v>15</v>
      </c>
      <c r="D28" s="23">
        <f t="shared" si="0"/>
        <v>0.25</v>
      </c>
      <c r="E28" s="22" t="s">
        <v>15</v>
      </c>
      <c r="F28" s="24">
        <f t="shared" si="1"/>
        <v>50.929581789406512</v>
      </c>
      <c r="G28" s="22" t="s">
        <v>8</v>
      </c>
      <c r="H28" s="23">
        <f t="shared" si="2"/>
        <v>351.14719682817946</v>
      </c>
      <c r="I28" s="22" t="s">
        <v>16</v>
      </c>
      <c r="R28" s="18">
        <v>100000000</v>
      </c>
      <c r="S28">
        <v>43000</v>
      </c>
      <c r="T28">
        <v>300</v>
      </c>
    </row>
    <row r="29" spans="1:20" x14ac:dyDescent="0.25">
      <c r="B29" s="14">
        <v>0.53125</v>
      </c>
      <c r="C29" t="s">
        <v>15</v>
      </c>
      <c r="D29" s="15">
        <f t="shared" si="0"/>
        <v>0.265625</v>
      </c>
      <c r="E29" t="s">
        <v>15</v>
      </c>
      <c r="F29" s="16">
        <f t="shared" si="1"/>
        <v>45.114093211377394</v>
      </c>
      <c r="G29" t="s">
        <v>8</v>
      </c>
      <c r="H29" s="15">
        <f t="shared" si="2"/>
        <v>311.05080411077489</v>
      </c>
      <c r="I29" t="s">
        <v>16</v>
      </c>
    </row>
    <row r="30" spans="1:20" x14ac:dyDescent="0.25">
      <c r="B30" s="14">
        <v>0.5625</v>
      </c>
      <c r="C30" t="s">
        <v>15</v>
      </c>
      <c r="D30" s="15">
        <f t="shared" si="0"/>
        <v>0.28125</v>
      </c>
      <c r="E30" t="s">
        <v>15</v>
      </c>
      <c r="F30" s="16">
        <f t="shared" si="1"/>
        <v>40.240657216321196</v>
      </c>
      <c r="G30" t="s">
        <v>8</v>
      </c>
      <c r="H30" s="15">
        <f t="shared" si="2"/>
        <v>277.44963700004303</v>
      </c>
      <c r="I30" t="s">
        <v>16</v>
      </c>
    </row>
    <row r="31" spans="1:20" x14ac:dyDescent="0.25">
      <c r="B31" s="14">
        <v>0.59375</v>
      </c>
      <c r="C31" t="s">
        <v>15</v>
      </c>
      <c r="D31" s="15">
        <f t="shared" si="0"/>
        <v>0.296875</v>
      </c>
      <c r="E31" t="s">
        <v>15</v>
      </c>
      <c r="F31" s="16">
        <f t="shared" si="1"/>
        <v>36.116268526559743</v>
      </c>
      <c r="G31" t="s">
        <v>8</v>
      </c>
      <c r="H31" s="15">
        <f t="shared" si="2"/>
        <v>249.01297060391673</v>
      </c>
      <c r="I31" t="s">
        <v>16</v>
      </c>
    </row>
    <row r="32" spans="1:20" x14ac:dyDescent="0.25">
      <c r="B32" s="14">
        <v>0.625</v>
      </c>
      <c r="C32" t="s">
        <v>15</v>
      </c>
      <c r="D32" s="15">
        <f t="shared" si="0"/>
        <v>0.3125</v>
      </c>
      <c r="E32" t="s">
        <v>15</v>
      </c>
      <c r="F32" s="16">
        <f t="shared" si="1"/>
        <v>32.594932345220165</v>
      </c>
      <c r="G32" t="s">
        <v>8</v>
      </c>
      <c r="H32" s="15">
        <f t="shared" si="2"/>
        <v>224.73420597003482</v>
      </c>
      <c r="I32" t="s">
        <v>16</v>
      </c>
    </row>
    <row r="33" spans="2:9" x14ac:dyDescent="0.25">
      <c r="B33" s="14">
        <v>0.65625</v>
      </c>
      <c r="C33" t="s">
        <v>15</v>
      </c>
      <c r="D33" s="15">
        <f t="shared" si="0"/>
        <v>0.328125</v>
      </c>
      <c r="E33" t="s">
        <v>15</v>
      </c>
      <c r="F33" s="16">
        <f t="shared" si="1"/>
        <v>29.564564485460469</v>
      </c>
      <c r="G33" t="s">
        <v>8</v>
      </c>
      <c r="H33" s="15">
        <f t="shared" si="2"/>
        <v>203.84054963268466</v>
      </c>
      <c r="I33" t="s">
        <v>16</v>
      </c>
    </row>
    <row r="34" spans="2:9" x14ac:dyDescent="0.25">
      <c r="B34" s="14">
        <v>0.6875</v>
      </c>
      <c r="C34" t="s">
        <v>15</v>
      </c>
      <c r="D34" s="15">
        <f t="shared" si="0"/>
        <v>0.34375</v>
      </c>
      <c r="E34" t="s">
        <v>15</v>
      </c>
      <c r="F34" s="16">
        <f t="shared" si="1"/>
        <v>26.937960615884432</v>
      </c>
      <c r="G34" t="s">
        <v>8</v>
      </c>
      <c r="H34" s="15">
        <f t="shared" si="2"/>
        <v>185.73074873556595</v>
      </c>
      <c r="I34" t="s">
        <v>16</v>
      </c>
    </row>
    <row r="35" spans="2:9" x14ac:dyDescent="0.25">
      <c r="B35" s="14">
        <v>0.71875</v>
      </c>
      <c r="C35" t="s">
        <v>15</v>
      </c>
      <c r="D35" s="15">
        <f t="shared" si="0"/>
        <v>0.359375</v>
      </c>
      <c r="E35" t="s">
        <v>15</v>
      </c>
      <c r="F35" s="16">
        <f t="shared" si="1"/>
        <v>24.64645167880542</v>
      </c>
      <c r="G35" t="s">
        <v>8</v>
      </c>
      <c r="H35" s="15">
        <f t="shared" si="2"/>
        <v>169.9313466692135</v>
      </c>
      <c r="I35" t="s">
        <v>16</v>
      </c>
    </row>
    <row r="36" spans="2:9" x14ac:dyDescent="0.25">
      <c r="B36" s="14">
        <v>0.75</v>
      </c>
      <c r="C36" t="s">
        <v>15</v>
      </c>
      <c r="D36" s="15">
        <f t="shared" si="0"/>
        <v>0.375</v>
      </c>
      <c r="E36" t="s">
        <v>15</v>
      </c>
      <c r="F36" s="16">
        <f t="shared" si="1"/>
        <v>22.63536968418067</v>
      </c>
      <c r="G36" t="s">
        <v>8</v>
      </c>
      <c r="H36" s="15">
        <f t="shared" si="2"/>
        <v>156.0654208125242</v>
      </c>
      <c r="I36" t="s">
        <v>16</v>
      </c>
    </row>
    <row r="37" spans="2:9" x14ac:dyDescent="0.25">
      <c r="B37" s="14">
        <v>0.78125</v>
      </c>
      <c r="C37" t="s">
        <v>15</v>
      </c>
      <c r="D37" s="15">
        <f t="shared" si="0"/>
        <v>0.390625</v>
      </c>
      <c r="E37" t="s">
        <v>15</v>
      </c>
      <c r="F37" s="16">
        <f t="shared" si="1"/>
        <v>20.860756700940907</v>
      </c>
      <c r="G37" t="s">
        <v>8</v>
      </c>
      <c r="H37" s="15">
        <f t="shared" si="2"/>
        <v>143.8298918208223</v>
      </c>
      <c r="I37" t="s">
        <v>16</v>
      </c>
    </row>
    <row r="38" spans="2:9" x14ac:dyDescent="0.25">
      <c r="B38" s="14">
        <v>0.8125</v>
      </c>
      <c r="C38" t="s">
        <v>15</v>
      </c>
      <c r="D38" s="15">
        <f t="shared" si="0"/>
        <v>0.40625</v>
      </c>
      <c r="E38" t="s">
        <v>15</v>
      </c>
      <c r="F38" s="16">
        <f t="shared" si="1"/>
        <v>19.286942216106606</v>
      </c>
      <c r="G38" t="s">
        <v>8</v>
      </c>
      <c r="H38" s="15">
        <f t="shared" si="2"/>
        <v>132.97882010061232</v>
      </c>
      <c r="I38" t="s">
        <v>16</v>
      </c>
    </row>
    <row r="39" spans="2:9" x14ac:dyDescent="0.25">
      <c r="B39" s="14">
        <v>0.84375</v>
      </c>
      <c r="C39" t="s">
        <v>15</v>
      </c>
      <c r="D39" s="15">
        <f t="shared" si="0"/>
        <v>0.421875</v>
      </c>
      <c r="E39" t="s">
        <v>15</v>
      </c>
      <c r="F39" s="16">
        <f t="shared" si="1"/>
        <v>17.884736540587198</v>
      </c>
      <c r="G39" t="s">
        <v>8</v>
      </c>
      <c r="H39" s="15">
        <f t="shared" si="2"/>
        <v>123.31094977779691</v>
      </c>
      <c r="I39" t="s">
        <v>16</v>
      </c>
    </row>
    <row r="40" spans="2:9" x14ac:dyDescent="0.25">
      <c r="B40" s="14">
        <v>0.875</v>
      </c>
      <c r="C40" t="s">
        <v>15</v>
      </c>
      <c r="D40" s="15">
        <f t="shared" si="0"/>
        <v>0.4375</v>
      </c>
      <c r="E40" t="s">
        <v>15</v>
      </c>
      <c r="F40" s="16">
        <f t="shared" si="1"/>
        <v>16.630067523071514</v>
      </c>
      <c r="G40" t="s">
        <v>8</v>
      </c>
      <c r="H40" s="15">
        <f t="shared" si="2"/>
        <v>114.66030916838513</v>
      </c>
      <c r="I40" t="s">
        <v>16</v>
      </c>
    </row>
    <row r="41" spans="2:9" x14ac:dyDescent="0.25">
      <c r="B41" s="14">
        <v>0.90625</v>
      </c>
      <c r="C41" t="s">
        <v>15</v>
      </c>
      <c r="D41" s="15">
        <f t="shared" si="0"/>
        <v>0.453125</v>
      </c>
      <c r="E41" t="s">
        <v>15</v>
      </c>
      <c r="F41" s="16">
        <f t="shared" si="1"/>
        <v>15.502940473350851</v>
      </c>
      <c r="G41" t="s">
        <v>8</v>
      </c>
      <c r="H41" s="15">
        <f t="shared" si="2"/>
        <v>106.88903970037327</v>
      </c>
      <c r="I41" t="s">
        <v>16</v>
      </c>
    </row>
    <row r="42" spans="2:9" x14ac:dyDescent="0.25">
      <c r="B42" s="14">
        <v>0.9375</v>
      </c>
      <c r="C42" t="s">
        <v>15</v>
      </c>
      <c r="D42" s="15">
        <f t="shared" si="0"/>
        <v>0.46875</v>
      </c>
      <c r="E42" t="s">
        <v>15</v>
      </c>
      <c r="F42" s="16">
        <f t="shared" si="1"/>
        <v>14.486636597875629</v>
      </c>
      <c r="G42" t="s">
        <v>8</v>
      </c>
      <c r="H42" s="15">
        <f t="shared" si="2"/>
        <v>99.881869320015483</v>
      </c>
      <c r="I42" t="s">
        <v>16</v>
      </c>
    </row>
    <row r="43" spans="2:9" x14ac:dyDescent="0.25">
      <c r="B43" s="14">
        <v>0.96875</v>
      </c>
      <c r="C43" t="s">
        <v>15</v>
      </c>
      <c r="D43" s="15">
        <f t="shared" si="0"/>
        <v>0.484375</v>
      </c>
      <c r="E43" t="s">
        <v>15</v>
      </c>
      <c r="F43" s="16">
        <f t="shared" si="1"/>
        <v>13.567089425689975</v>
      </c>
      <c r="G43" t="s">
        <v>8</v>
      </c>
      <c r="H43" s="15">
        <f t="shared" si="2"/>
        <v>93.541813098869852</v>
      </c>
      <c r="I43" t="s">
        <v>16</v>
      </c>
    </row>
    <row r="44" spans="2:9" x14ac:dyDescent="0.25">
      <c r="B44" s="29">
        <v>1</v>
      </c>
      <c r="C44" t="s">
        <v>15</v>
      </c>
      <c r="D44" s="15">
        <f t="shared" si="0"/>
        <v>0.5</v>
      </c>
      <c r="E44" t="s">
        <v>15</v>
      </c>
      <c r="F44" s="16">
        <f t="shared" si="1"/>
        <v>12.732395447351628</v>
      </c>
      <c r="G44" t="s">
        <v>8</v>
      </c>
      <c r="H44" s="15">
        <f t="shared" si="2"/>
        <v>87.786799207044865</v>
      </c>
      <c r="I44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G39" sqref="G39"/>
    </sheetView>
  </sheetViews>
  <sheetFormatPr defaultRowHeight="15" x14ac:dyDescent="0.25"/>
  <cols>
    <col min="1" max="1" width="25.140625" customWidth="1"/>
    <col min="2" max="2" width="12" bestFit="1" customWidth="1"/>
    <col min="3" max="3" width="12.140625" bestFit="1" customWidth="1"/>
    <col min="4" max="4" width="13.28515625" bestFit="1" customWidth="1"/>
    <col min="5" max="5" width="12" bestFit="1" customWidth="1"/>
    <col min="6" max="6" width="10.85546875" bestFit="1" customWidth="1"/>
    <col min="7" max="7" width="12" bestFit="1" customWidth="1"/>
  </cols>
  <sheetData>
    <row r="1" spans="1:7" x14ac:dyDescent="0.25">
      <c r="A1" s="148" t="s">
        <v>81</v>
      </c>
      <c r="B1" s="149" t="s">
        <v>82</v>
      </c>
      <c r="C1" s="150" t="s">
        <v>83</v>
      </c>
      <c r="D1" s="149" t="s">
        <v>84</v>
      </c>
      <c r="E1" s="149" t="s">
        <v>84</v>
      </c>
      <c r="F1" s="149" t="s">
        <v>85</v>
      </c>
      <c r="G1" s="149" t="s">
        <v>85</v>
      </c>
    </row>
    <row r="2" spans="1:7" x14ac:dyDescent="0.25">
      <c r="A2" s="148" t="s">
        <v>86</v>
      </c>
      <c r="B2" s="149" t="s">
        <v>87</v>
      </c>
      <c r="C2" s="149" t="s">
        <v>88</v>
      </c>
      <c r="D2" s="149" t="s">
        <v>89</v>
      </c>
      <c r="E2" s="149" t="s">
        <v>90</v>
      </c>
      <c r="F2" s="149" t="s">
        <v>89</v>
      </c>
      <c r="G2" s="149" t="s">
        <v>90</v>
      </c>
    </row>
    <row r="3" spans="1:7" x14ac:dyDescent="0.25">
      <c r="A3" s="126">
        <v>6.25E-2</v>
      </c>
      <c r="B3" s="127">
        <v>3.1E-2</v>
      </c>
      <c r="C3" s="128">
        <v>3.068E-3</v>
      </c>
      <c r="D3" s="128">
        <v>3259000</v>
      </c>
      <c r="E3" s="128">
        <v>22473</v>
      </c>
      <c r="F3" s="128">
        <v>1222000</v>
      </c>
      <c r="G3" s="128">
        <v>8428</v>
      </c>
    </row>
    <row r="4" spans="1:7" x14ac:dyDescent="0.25">
      <c r="A4" s="126">
        <v>0.125</v>
      </c>
      <c r="B4" s="127">
        <v>6.3E-2</v>
      </c>
      <c r="C4" s="128">
        <v>1.2272E-2</v>
      </c>
      <c r="D4" s="128">
        <v>814873</v>
      </c>
      <c r="E4" s="128">
        <v>5618</v>
      </c>
      <c r="F4" s="128">
        <v>305577</v>
      </c>
      <c r="G4" s="128">
        <v>2107</v>
      </c>
    </row>
    <row r="5" spans="1:7" x14ac:dyDescent="0.25">
      <c r="A5" s="126">
        <v>0.1875</v>
      </c>
      <c r="B5" s="127">
        <v>9.4E-2</v>
      </c>
      <c r="C5" s="128">
        <v>2.7612000000000001E-2</v>
      </c>
      <c r="D5" s="128">
        <v>362166</v>
      </c>
      <c r="E5" s="128">
        <v>2497</v>
      </c>
      <c r="F5" s="128">
        <v>135812</v>
      </c>
      <c r="G5" s="128">
        <v>936.39200000000005</v>
      </c>
    </row>
    <row r="6" spans="1:7" x14ac:dyDescent="0.25">
      <c r="A6" s="126">
        <v>0.25</v>
      </c>
      <c r="B6" s="127">
        <v>0.125</v>
      </c>
      <c r="C6" s="128">
        <v>4.9086999999999999E-2</v>
      </c>
      <c r="D6" s="128">
        <v>203718</v>
      </c>
      <c r="E6" s="128">
        <v>1405</v>
      </c>
      <c r="F6" s="128">
        <v>76394</v>
      </c>
      <c r="G6" s="128">
        <v>526.721</v>
      </c>
    </row>
    <row r="7" spans="1:7" x14ac:dyDescent="0.25">
      <c r="A7" s="119">
        <v>0.3125</v>
      </c>
      <c r="B7" s="127">
        <v>0.156</v>
      </c>
      <c r="C7" s="128">
        <v>7.6699000000000003E-2</v>
      </c>
      <c r="D7" s="128">
        <v>130380</v>
      </c>
      <c r="E7" s="128">
        <v>898.93700000000001</v>
      </c>
      <c r="F7" s="120">
        <v>48892</v>
      </c>
      <c r="G7" s="128">
        <v>337.101</v>
      </c>
    </row>
    <row r="8" spans="1:7" x14ac:dyDescent="0.25">
      <c r="A8" s="126">
        <v>0.375</v>
      </c>
      <c r="B8" s="127">
        <v>0.188</v>
      </c>
      <c r="C8" s="128">
        <v>0.110447</v>
      </c>
      <c r="D8" s="128">
        <v>90541</v>
      </c>
      <c r="E8" s="128">
        <v>624.26199999999994</v>
      </c>
      <c r="F8" s="128">
        <v>33953</v>
      </c>
      <c r="G8" s="128">
        <v>234.09800000000001</v>
      </c>
    </row>
    <row r="9" spans="1:7" x14ac:dyDescent="0.25">
      <c r="A9" s="126">
        <v>0.4375</v>
      </c>
      <c r="B9" s="127">
        <v>0.219</v>
      </c>
      <c r="C9" s="128">
        <v>0.15032999999999999</v>
      </c>
      <c r="D9" s="128">
        <v>66520</v>
      </c>
      <c r="E9" s="128">
        <v>458.64100000000002</v>
      </c>
      <c r="F9" s="128">
        <v>24945</v>
      </c>
      <c r="G9" s="128">
        <v>171.99</v>
      </c>
    </row>
    <row r="10" spans="1:7" x14ac:dyDescent="0.25">
      <c r="A10" s="121">
        <v>0.5</v>
      </c>
      <c r="B10" s="127">
        <v>0.25</v>
      </c>
      <c r="C10" s="128">
        <v>0.19635</v>
      </c>
      <c r="D10" s="122">
        <v>50930</v>
      </c>
      <c r="E10" s="128">
        <v>351.14699999999999</v>
      </c>
      <c r="F10" s="128">
        <v>19099</v>
      </c>
      <c r="G10" s="128">
        <v>131.68</v>
      </c>
    </row>
    <row r="11" spans="1:7" x14ac:dyDescent="0.25">
      <c r="A11" s="126">
        <v>0.5625</v>
      </c>
      <c r="B11" s="127">
        <v>0.28100000000000003</v>
      </c>
      <c r="C11" s="128">
        <v>0.248505</v>
      </c>
      <c r="D11" s="128">
        <v>40241</v>
      </c>
      <c r="E11" s="128">
        <v>277.45</v>
      </c>
      <c r="F11" s="128">
        <v>15090</v>
      </c>
      <c r="G11" s="128">
        <v>104.044</v>
      </c>
    </row>
    <row r="12" spans="1:7" x14ac:dyDescent="0.25">
      <c r="A12" s="126">
        <v>0.625</v>
      </c>
      <c r="B12" s="127">
        <v>0.313</v>
      </c>
      <c r="C12" s="128">
        <v>0.30679600000000001</v>
      </c>
      <c r="D12" s="128">
        <v>32595</v>
      </c>
      <c r="E12" s="128">
        <v>224.73400000000001</v>
      </c>
      <c r="F12" s="128">
        <v>12223</v>
      </c>
      <c r="G12" s="128">
        <v>84.275000000000006</v>
      </c>
    </row>
    <row r="13" spans="1:7" x14ac:dyDescent="0.25">
      <c r="A13" s="126">
        <v>0.6875</v>
      </c>
      <c r="B13" s="127">
        <v>0.34399999999999997</v>
      </c>
      <c r="C13" s="128">
        <v>0.37122300000000003</v>
      </c>
      <c r="D13" s="128">
        <v>26938</v>
      </c>
      <c r="E13" s="128">
        <v>185.73099999999999</v>
      </c>
      <c r="F13" s="128">
        <v>10102</v>
      </c>
      <c r="G13" s="128">
        <v>69.649000000000001</v>
      </c>
    </row>
    <row r="14" spans="1:7" x14ac:dyDescent="0.25">
      <c r="A14" s="126">
        <v>0.75</v>
      </c>
      <c r="B14" s="127">
        <v>0.375</v>
      </c>
      <c r="C14" s="128">
        <v>0.44178600000000001</v>
      </c>
      <c r="D14" s="128">
        <v>22635</v>
      </c>
      <c r="E14" s="128">
        <v>156.065</v>
      </c>
      <c r="F14" s="128">
        <v>8488</v>
      </c>
      <c r="G14" s="128">
        <v>58.524999999999999</v>
      </c>
    </row>
    <row r="15" spans="1:7" ht="15.75" thickBot="1" x14ac:dyDescent="0.3">
      <c r="A15" s="108"/>
      <c r="B15" s="116"/>
      <c r="C15" s="109"/>
      <c r="D15" s="110"/>
      <c r="E15" s="116"/>
      <c r="F15" s="110"/>
      <c r="G15" s="110"/>
    </row>
    <row r="16" spans="1:7" ht="15.75" thickTop="1" x14ac:dyDescent="0.25">
      <c r="A16" s="151" t="s">
        <v>113</v>
      </c>
      <c r="B16" s="123" t="s">
        <v>91</v>
      </c>
      <c r="C16" s="131" t="s">
        <v>114</v>
      </c>
      <c r="D16" s="136" t="s">
        <v>92</v>
      </c>
      <c r="E16" s="137" t="s">
        <v>114</v>
      </c>
      <c r="F16" s="116"/>
      <c r="G16" s="116"/>
    </row>
    <row r="17" spans="1:7" x14ac:dyDescent="0.25">
      <c r="A17" s="152" t="s">
        <v>63</v>
      </c>
      <c r="B17" s="132">
        <v>310.85000000000002</v>
      </c>
      <c r="C17" s="131" t="s">
        <v>115</v>
      </c>
      <c r="D17" s="138">
        <v>310.85000000000002</v>
      </c>
      <c r="E17" s="139" t="s">
        <v>115</v>
      </c>
      <c r="F17" s="116"/>
      <c r="G17" s="116"/>
    </row>
    <row r="18" spans="1:7" x14ac:dyDescent="0.25">
      <c r="A18" s="152" t="s">
        <v>119</v>
      </c>
      <c r="B18" s="133">
        <v>32.17</v>
      </c>
      <c r="C18" s="131" t="s">
        <v>120</v>
      </c>
      <c r="D18" s="140">
        <v>12.063750000000001</v>
      </c>
      <c r="E18" s="139" t="s">
        <v>120</v>
      </c>
      <c r="F18" s="116"/>
      <c r="G18" s="116"/>
    </row>
    <row r="19" spans="1:7" x14ac:dyDescent="0.25">
      <c r="A19" s="152" t="s">
        <v>38</v>
      </c>
      <c r="B19" s="133">
        <v>10000</v>
      </c>
      <c r="C19" s="131" t="s">
        <v>3</v>
      </c>
      <c r="D19" s="138">
        <v>3750</v>
      </c>
      <c r="E19" s="139" t="s">
        <v>3</v>
      </c>
      <c r="F19" s="116"/>
      <c r="G19" s="116"/>
    </row>
    <row r="20" spans="1:7" x14ac:dyDescent="0.25">
      <c r="A20" s="153" t="s">
        <v>93</v>
      </c>
      <c r="B20" s="125">
        <v>6.8947569999999996E-3</v>
      </c>
      <c r="C20" s="131" t="s">
        <v>94</v>
      </c>
      <c r="D20" s="141"/>
      <c r="E20" s="139"/>
      <c r="F20" s="116"/>
      <c r="G20" s="116"/>
    </row>
    <row r="21" spans="1:7" x14ac:dyDescent="0.25">
      <c r="A21" s="152" t="s">
        <v>95</v>
      </c>
      <c r="B21" s="129">
        <v>100000</v>
      </c>
      <c r="C21" s="131"/>
      <c r="D21" s="141"/>
      <c r="E21" s="139"/>
      <c r="F21" s="111"/>
      <c r="G21" s="116"/>
    </row>
    <row r="22" spans="1:7" x14ac:dyDescent="0.25">
      <c r="A22" s="153" t="s">
        <v>96</v>
      </c>
      <c r="B22" s="134">
        <v>0.28399999999999997</v>
      </c>
      <c r="C22" s="131" t="s">
        <v>97</v>
      </c>
      <c r="D22" s="142">
        <v>0.28399999999999997</v>
      </c>
      <c r="E22" s="139" t="s">
        <v>97</v>
      </c>
      <c r="F22" s="111"/>
      <c r="G22" s="116"/>
    </row>
    <row r="23" spans="1:7" x14ac:dyDescent="0.25">
      <c r="A23" s="153" t="s">
        <v>98</v>
      </c>
      <c r="B23" s="134">
        <v>0.63519999999999999</v>
      </c>
      <c r="C23" s="131" t="s">
        <v>28</v>
      </c>
      <c r="D23" s="141">
        <v>0.24809999999999999</v>
      </c>
      <c r="E23" s="139" t="s">
        <v>28</v>
      </c>
      <c r="F23" s="113"/>
      <c r="G23" s="110"/>
    </row>
    <row r="24" spans="1:7" x14ac:dyDescent="0.25">
      <c r="A24" s="153" t="s">
        <v>99</v>
      </c>
      <c r="B24" s="134">
        <v>2.9916999999999998</v>
      </c>
      <c r="C24" s="131" t="s">
        <v>28</v>
      </c>
      <c r="D24" s="141">
        <v>1.1686000000000001</v>
      </c>
      <c r="E24" s="139" t="s">
        <v>28</v>
      </c>
      <c r="F24" s="113"/>
      <c r="G24" s="110"/>
    </row>
    <row r="25" spans="1:7" x14ac:dyDescent="0.25">
      <c r="A25" s="153" t="s">
        <v>100</v>
      </c>
      <c r="B25" s="134">
        <v>2.3565</v>
      </c>
      <c r="C25" s="131" t="s">
        <v>28</v>
      </c>
      <c r="D25" s="141">
        <v>0.92049999999999998</v>
      </c>
      <c r="E25" s="139" t="s">
        <v>28</v>
      </c>
      <c r="F25" s="113"/>
      <c r="G25" s="110"/>
    </row>
    <row r="26" spans="1:7" x14ac:dyDescent="0.25">
      <c r="A26" s="153" t="s">
        <v>101</v>
      </c>
      <c r="B26" s="128">
        <v>0.462698</v>
      </c>
      <c r="C26" s="131" t="s">
        <v>102</v>
      </c>
      <c r="D26" s="143">
        <v>7.0600999999999997E-2</v>
      </c>
      <c r="E26" s="139" t="s">
        <v>102</v>
      </c>
      <c r="F26" s="110"/>
      <c r="G26" s="110"/>
    </row>
    <row r="27" spans="1:7" x14ac:dyDescent="0.25">
      <c r="A27" s="153" t="s">
        <v>103</v>
      </c>
      <c r="B27" s="128">
        <v>0.131406</v>
      </c>
      <c r="C27" s="131" t="s">
        <v>104</v>
      </c>
      <c r="D27" s="143">
        <v>2.0050999999999999E-2</v>
      </c>
      <c r="E27" s="139" t="s">
        <v>104</v>
      </c>
      <c r="F27" s="116"/>
      <c r="G27" s="116"/>
    </row>
    <row r="28" spans="1:7" x14ac:dyDescent="0.25">
      <c r="A28" s="153" t="s">
        <v>105</v>
      </c>
      <c r="B28" s="128">
        <v>1.046</v>
      </c>
      <c r="C28" s="131" t="s">
        <v>104</v>
      </c>
      <c r="D28" s="144">
        <v>0.26139000000000001</v>
      </c>
      <c r="E28" s="139" t="s">
        <v>104</v>
      </c>
      <c r="F28" s="116"/>
      <c r="G28" s="116"/>
    </row>
    <row r="29" spans="1:7" x14ac:dyDescent="0.25">
      <c r="A29" s="153" t="s">
        <v>106</v>
      </c>
      <c r="B29" s="122">
        <v>1.177</v>
      </c>
      <c r="C29" s="131" t="s">
        <v>104</v>
      </c>
      <c r="D29" s="145">
        <v>0.281441</v>
      </c>
      <c r="E29" s="139" t="s">
        <v>104</v>
      </c>
      <c r="F29" s="116"/>
      <c r="G29" s="116"/>
    </row>
    <row r="30" spans="1:7" ht="15.75" thickBot="1" x14ac:dyDescent="0.3">
      <c r="A30" s="154" t="s">
        <v>116</v>
      </c>
      <c r="B30" s="135">
        <v>0.44136300000000001</v>
      </c>
      <c r="C30" s="131" t="s">
        <v>104</v>
      </c>
      <c r="D30" s="146">
        <v>0.10553999999999999</v>
      </c>
      <c r="E30" s="147" t="s">
        <v>104</v>
      </c>
      <c r="F30" s="116"/>
      <c r="G30" s="116"/>
    </row>
    <row r="31" spans="1:7" ht="15.75" thickTop="1" x14ac:dyDescent="0.25">
      <c r="A31" s="112"/>
      <c r="B31" s="112"/>
      <c r="C31" s="116"/>
      <c r="D31" s="116"/>
      <c r="E31" s="116"/>
      <c r="F31" s="116"/>
      <c r="G31" s="116"/>
    </row>
    <row r="32" spans="1:7" x14ac:dyDescent="0.25">
      <c r="A32" s="155" t="s">
        <v>107</v>
      </c>
      <c r="B32" s="155" t="s">
        <v>1</v>
      </c>
      <c r="C32" s="156" t="s">
        <v>9</v>
      </c>
      <c r="D32" s="155" t="s">
        <v>108</v>
      </c>
      <c r="E32" s="156" t="s">
        <v>109</v>
      </c>
      <c r="F32" s="156" t="s">
        <v>110</v>
      </c>
      <c r="G32" s="116"/>
    </row>
    <row r="33" spans="1:7" x14ac:dyDescent="0.25">
      <c r="A33" s="129">
        <v>10000</v>
      </c>
      <c r="B33" s="129">
        <v>69000</v>
      </c>
      <c r="C33" s="125">
        <v>475.73825299999999</v>
      </c>
      <c r="D33" s="129">
        <v>57200</v>
      </c>
      <c r="E33" s="125">
        <v>-5517</v>
      </c>
      <c r="F33" s="125">
        <v>120714</v>
      </c>
      <c r="G33" s="116"/>
    </row>
    <row r="34" spans="1:7" x14ac:dyDescent="0.25">
      <c r="A34" s="129">
        <v>39800</v>
      </c>
      <c r="B34" s="129">
        <v>63000</v>
      </c>
      <c r="C34" s="125">
        <v>434.36970930000001</v>
      </c>
      <c r="D34" s="129">
        <v>57200</v>
      </c>
      <c r="E34" s="125">
        <v>-5517</v>
      </c>
      <c r="F34" s="125">
        <v>120714</v>
      </c>
      <c r="G34" s="116"/>
    </row>
    <row r="35" spans="1:7" x14ac:dyDescent="0.25">
      <c r="A35" s="124">
        <v>100000</v>
      </c>
      <c r="B35" s="124">
        <v>58000</v>
      </c>
      <c r="C35" s="125">
        <v>399.89592279999999</v>
      </c>
      <c r="D35" s="129">
        <v>57200</v>
      </c>
      <c r="E35" s="125">
        <v>-5517</v>
      </c>
      <c r="F35" s="125">
        <v>120714</v>
      </c>
      <c r="G35" s="116"/>
    </row>
    <row r="36" spans="1:7" x14ac:dyDescent="0.25">
      <c r="A36" s="129">
        <v>316200</v>
      </c>
      <c r="B36" s="129">
        <v>51000</v>
      </c>
      <c r="C36" s="125">
        <v>351.63262179999998</v>
      </c>
      <c r="D36" s="129">
        <v>57200</v>
      </c>
      <c r="E36" s="125">
        <v>-5517</v>
      </c>
      <c r="F36" s="125">
        <v>120714</v>
      </c>
      <c r="G36" s="116"/>
    </row>
    <row r="37" spans="1:7" x14ac:dyDescent="0.25">
      <c r="A37" s="129">
        <v>794300</v>
      </c>
      <c r="B37" s="129">
        <v>45000</v>
      </c>
      <c r="C37" s="125">
        <v>310.26407810000001</v>
      </c>
      <c r="D37" s="129">
        <v>57200</v>
      </c>
      <c r="E37" s="125">
        <v>-5517</v>
      </c>
      <c r="F37" s="125">
        <v>120714</v>
      </c>
      <c r="G37" s="116"/>
    </row>
    <row r="38" spans="1:7" x14ac:dyDescent="0.25">
      <c r="A38" s="129">
        <v>1300000</v>
      </c>
      <c r="B38" s="129">
        <v>44000</v>
      </c>
      <c r="C38" s="125">
        <v>303.36932080000003</v>
      </c>
      <c r="D38" s="129">
        <v>45700</v>
      </c>
      <c r="E38" s="125">
        <v>-1.4E-3</v>
      </c>
      <c r="F38" s="125">
        <v>45710</v>
      </c>
      <c r="G38" s="116"/>
    </row>
    <row r="39" spans="1:7" x14ac:dyDescent="0.25">
      <c r="A39" s="129">
        <v>2000000</v>
      </c>
      <c r="B39" s="129">
        <v>43000</v>
      </c>
      <c r="C39" s="125">
        <v>296.47456349999999</v>
      </c>
      <c r="D39" s="129">
        <v>45700</v>
      </c>
      <c r="E39" s="125">
        <v>-1.4E-3</v>
      </c>
      <c r="F39" s="125">
        <v>45710</v>
      </c>
      <c r="G39" s="116"/>
    </row>
    <row r="40" spans="1:7" x14ac:dyDescent="0.25">
      <c r="A40" s="129">
        <v>3200000</v>
      </c>
      <c r="B40" s="129">
        <v>43000</v>
      </c>
      <c r="C40" s="125">
        <v>296.47456349999999</v>
      </c>
      <c r="D40" s="129">
        <v>43000</v>
      </c>
      <c r="E40" s="125"/>
      <c r="F40" s="125">
        <v>43000</v>
      </c>
      <c r="G40" s="116"/>
    </row>
    <row r="41" spans="1:7" x14ac:dyDescent="0.25">
      <c r="A41" s="129">
        <v>10000000</v>
      </c>
      <c r="B41" s="129">
        <v>43000</v>
      </c>
      <c r="C41" s="125">
        <v>296.47456349999999</v>
      </c>
      <c r="D41" s="129">
        <v>43000</v>
      </c>
      <c r="E41" s="125"/>
      <c r="F41" s="125">
        <v>43000</v>
      </c>
      <c r="G41" s="116"/>
    </row>
    <row r="42" spans="1:7" x14ac:dyDescent="0.25">
      <c r="A42" s="129">
        <v>100000000</v>
      </c>
      <c r="B42" s="129">
        <v>43000</v>
      </c>
      <c r="C42" s="125">
        <v>296.47456349999999</v>
      </c>
      <c r="D42" s="129">
        <v>43000</v>
      </c>
      <c r="E42" s="125"/>
      <c r="F42" s="125">
        <v>43000</v>
      </c>
      <c r="G42" s="116"/>
    </row>
    <row r="43" spans="1:7" x14ac:dyDescent="0.25">
      <c r="A43" s="130">
        <v>199500000</v>
      </c>
      <c r="B43" s="130">
        <v>43000</v>
      </c>
      <c r="C43" s="125">
        <v>296.47456349999999</v>
      </c>
      <c r="D43" s="130">
        <v>43000</v>
      </c>
      <c r="E43" s="125"/>
      <c r="F43" s="125">
        <v>43000</v>
      </c>
      <c r="G43" s="116"/>
    </row>
    <row r="44" spans="1:7" x14ac:dyDescent="0.25">
      <c r="A44" s="114"/>
      <c r="B44" s="116"/>
      <c r="C44" s="116"/>
      <c r="D44" s="116"/>
      <c r="E44" s="116"/>
      <c r="F44" s="116"/>
      <c r="G44" s="116"/>
    </row>
    <row r="45" spans="1:7" x14ac:dyDescent="0.25">
      <c r="A45" s="116" t="s">
        <v>117</v>
      </c>
      <c r="B45" s="116"/>
      <c r="C45" s="116"/>
      <c r="D45" s="116" t="s">
        <v>118</v>
      </c>
      <c r="E45" s="116"/>
      <c r="F45" s="116"/>
      <c r="G45" s="116"/>
    </row>
    <row r="46" spans="1:7" x14ac:dyDescent="0.25">
      <c r="A46" s="115" t="s">
        <v>111</v>
      </c>
      <c r="B46" s="115"/>
      <c r="C46" s="115"/>
      <c r="D46" s="115"/>
      <c r="E46" s="115"/>
      <c r="F46" s="115"/>
      <c r="G46" s="115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workbookViewId="0">
      <selection activeCell="M45" sqref="M45"/>
    </sheetView>
  </sheetViews>
  <sheetFormatPr defaultRowHeight="15" x14ac:dyDescent="0.25"/>
  <cols>
    <col min="1" max="1" width="24.5703125" customWidth="1"/>
    <col min="2" max="2" width="10" bestFit="1" customWidth="1"/>
    <col min="3" max="3" width="6.140625" bestFit="1" customWidth="1"/>
    <col min="4" max="4" width="8.7109375" customWidth="1"/>
    <col min="5" max="6" width="4.7109375" customWidth="1"/>
    <col min="7" max="7" width="8.7109375" customWidth="1"/>
    <col min="8" max="8" width="4.7109375" customWidth="1"/>
    <col min="9" max="9" width="8.7109375" customWidth="1"/>
    <col min="10" max="10" width="4.7109375" customWidth="1"/>
    <col min="11" max="11" width="4.28515625" customWidth="1"/>
    <col min="12" max="13" width="10.7109375" customWidth="1"/>
    <col min="14" max="14" width="4.7109375" customWidth="1"/>
    <col min="15" max="16" width="10.7109375" customWidth="1"/>
    <col min="17" max="17" width="4.7109375" customWidth="1"/>
    <col min="18" max="19" width="10.7109375" customWidth="1"/>
    <col min="20" max="20" width="4.7109375" customWidth="1"/>
    <col min="21" max="21" width="10.7109375" customWidth="1"/>
    <col min="22" max="22" width="4.7109375" customWidth="1"/>
  </cols>
  <sheetData>
    <row r="1" spans="1:13" x14ac:dyDescent="0.25">
      <c r="A1" s="87" t="s">
        <v>44</v>
      </c>
      <c r="B1" s="30" t="s">
        <v>45</v>
      </c>
      <c r="C1" s="41" t="s">
        <v>46</v>
      </c>
      <c r="E1" s="30"/>
      <c r="G1" s="30"/>
      <c r="H1" s="30"/>
      <c r="I1" s="30"/>
      <c r="J1" s="30"/>
      <c r="K1" s="41"/>
      <c r="M1" s="41"/>
    </row>
    <row r="2" spans="1:13" x14ac:dyDescent="0.25">
      <c r="A2" s="90" t="s">
        <v>55</v>
      </c>
      <c r="B2">
        <v>6.4999999999999996E-6</v>
      </c>
      <c r="E2" s="30"/>
      <c r="G2" s="30"/>
      <c r="M2" s="41"/>
    </row>
    <row r="3" spans="1:13" x14ac:dyDescent="0.25">
      <c r="A3" s="87" t="s">
        <v>47</v>
      </c>
      <c r="B3" s="30">
        <v>300</v>
      </c>
      <c r="C3" s="41" t="s">
        <v>15</v>
      </c>
      <c r="D3" t="s">
        <v>77</v>
      </c>
    </row>
    <row r="5" spans="1:13" ht="20.25" x14ac:dyDescent="0.35">
      <c r="A5" s="42" t="s">
        <v>48</v>
      </c>
      <c r="B5" s="30"/>
      <c r="C5" s="41"/>
      <c r="E5" s="30"/>
      <c r="G5" s="30"/>
      <c r="H5" s="30"/>
      <c r="I5" s="30"/>
      <c r="J5" s="30"/>
      <c r="K5" s="41"/>
      <c r="M5" s="41"/>
    </row>
    <row r="6" spans="1:13" ht="20.25" x14ac:dyDescent="0.35">
      <c r="A6" s="1"/>
      <c r="B6" s="42" t="s">
        <v>49</v>
      </c>
      <c r="C6" s="41"/>
      <c r="D6" s="43" t="s">
        <v>50</v>
      </c>
      <c r="E6" s="43"/>
      <c r="F6" s="30"/>
      <c r="G6" s="43" t="s">
        <v>51</v>
      </c>
      <c r="H6" s="64" t="s">
        <v>53</v>
      </c>
      <c r="I6" s="65" t="s">
        <v>51</v>
      </c>
      <c r="J6" s="64" t="s">
        <v>52</v>
      </c>
    </row>
    <row r="7" spans="1:13" x14ac:dyDescent="0.25">
      <c r="A7" s="1"/>
      <c r="B7" s="44">
        <f t="shared" ref="B7:B53" si="0">$B$2*$B$3*D7</f>
        <v>-0.21059999999999998</v>
      </c>
      <c r="C7" s="41" t="s">
        <v>15</v>
      </c>
      <c r="D7" s="45">
        <f t="shared" ref="D7:D53" si="1">-(68-I7)</f>
        <v>-108</v>
      </c>
      <c r="E7" s="46" t="s">
        <v>52</v>
      </c>
      <c r="F7" s="30"/>
      <c r="G7" s="46">
        <v>-40</v>
      </c>
      <c r="H7" s="47" t="s">
        <v>53</v>
      </c>
      <c r="I7" s="66">
        <f>G7*1.8+32</f>
        <v>-40</v>
      </c>
      <c r="J7" s="47" t="s">
        <v>52</v>
      </c>
    </row>
    <row r="8" spans="1:13" x14ac:dyDescent="0.25">
      <c r="A8" s="1"/>
      <c r="B8" s="44">
        <f t="shared" si="0"/>
        <v>-0.20358000000000001</v>
      </c>
      <c r="C8" s="41" t="s">
        <v>15</v>
      </c>
      <c r="D8" s="45">
        <f t="shared" si="1"/>
        <v>-104.4</v>
      </c>
      <c r="E8" s="46" t="s">
        <v>52</v>
      </c>
      <c r="F8" s="30"/>
      <c r="G8" s="30">
        <v>-38</v>
      </c>
      <c r="H8" s="47" t="s">
        <v>53</v>
      </c>
      <c r="I8" s="66">
        <f t="shared" ref="I8:I53" si="2">G8*1.8+32</f>
        <v>-36.400000000000006</v>
      </c>
      <c r="J8" s="47" t="s">
        <v>52</v>
      </c>
    </row>
    <row r="9" spans="1:13" x14ac:dyDescent="0.25">
      <c r="A9" s="1"/>
      <c r="B9" s="44">
        <f t="shared" si="0"/>
        <v>-0.19655999999999998</v>
      </c>
      <c r="C9" s="41" t="s">
        <v>15</v>
      </c>
      <c r="D9" s="45">
        <f t="shared" si="1"/>
        <v>-100.8</v>
      </c>
      <c r="E9" s="46" t="s">
        <v>52</v>
      </c>
      <c r="F9" s="30"/>
      <c r="G9" s="46">
        <v>-36</v>
      </c>
      <c r="H9" s="47" t="s">
        <v>53</v>
      </c>
      <c r="I9" s="66">
        <f t="shared" si="2"/>
        <v>-32.799999999999997</v>
      </c>
      <c r="J9" s="47" t="s">
        <v>52</v>
      </c>
    </row>
    <row r="10" spans="1:13" x14ac:dyDescent="0.25">
      <c r="A10" s="1"/>
      <c r="B10" s="44">
        <f t="shared" si="0"/>
        <v>-0.18953999999999999</v>
      </c>
      <c r="C10" s="41" t="s">
        <v>15</v>
      </c>
      <c r="D10" s="45">
        <f t="shared" si="1"/>
        <v>-97.2</v>
      </c>
      <c r="E10" s="46" t="s">
        <v>52</v>
      </c>
      <c r="F10" s="30"/>
      <c r="G10" s="30">
        <v>-34</v>
      </c>
      <c r="H10" s="47" t="s">
        <v>53</v>
      </c>
      <c r="I10" s="66">
        <f t="shared" si="2"/>
        <v>-29.200000000000003</v>
      </c>
      <c r="J10" s="47" t="s">
        <v>52</v>
      </c>
    </row>
    <row r="11" spans="1:13" x14ac:dyDescent="0.25">
      <c r="A11" s="1"/>
      <c r="B11" s="44">
        <f t="shared" si="0"/>
        <v>-0.18251999999999999</v>
      </c>
      <c r="C11" s="41" t="s">
        <v>15</v>
      </c>
      <c r="D11" s="45">
        <f t="shared" si="1"/>
        <v>-93.6</v>
      </c>
      <c r="E11" s="46" t="s">
        <v>52</v>
      </c>
      <c r="F11" s="30"/>
      <c r="G11" s="46">
        <v>-32</v>
      </c>
      <c r="H11" s="47" t="s">
        <v>53</v>
      </c>
      <c r="I11" s="66">
        <f t="shared" si="2"/>
        <v>-25.6</v>
      </c>
      <c r="J11" s="47" t="s">
        <v>52</v>
      </c>
    </row>
    <row r="12" spans="1:13" x14ac:dyDescent="0.25">
      <c r="A12" s="1"/>
      <c r="B12" s="44">
        <f t="shared" si="0"/>
        <v>-0.17549999999999999</v>
      </c>
      <c r="C12" s="41" t="s">
        <v>15</v>
      </c>
      <c r="D12" s="45">
        <f t="shared" si="1"/>
        <v>-90</v>
      </c>
      <c r="E12" s="46" t="s">
        <v>52</v>
      </c>
      <c r="F12" s="30"/>
      <c r="G12" s="30">
        <v>-30</v>
      </c>
      <c r="H12" s="47" t="s">
        <v>53</v>
      </c>
      <c r="I12" s="66">
        <f t="shared" si="2"/>
        <v>-22</v>
      </c>
      <c r="J12" s="47" t="s">
        <v>52</v>
      </c>
    </row>
    <row r="13" spans="1:13" x14ac:dyDescent="0.25">
      <c r="A13" s="1"/>
      <c r="B13" s="44">
        <f t="shared" si="0"/>
        <v>-0.16847999999999999</v>
      </c>
      <c r="C13" s="41" t="s">
        <v>15</v>
      </c>
      <c r="D13" s="45">
        <f t="shared" si="1"/>
        <v>-86.4</v>
      </c>
      <c r="E13" s="46" t="s">
        <v>52</v>
      </c>
      <c r="F13" s="30"/>
      <c r="G13" s="46">
        <v>-28</v>
      </c>
      <c r="H13" s="47" t="s">
        <v>53</v>
      </c>
      <c r="I13" s="66">
        <f t="shared" si="2"/>
        <v>-18.399999999999999</v>
      </c>
      <c r="J13" s="47" t="s">
        <v>52</v>
      </c>
    </row>
    <row r="14" spans="1:13" x14ac:dyDescent="0.25">
      <c r="A14" s="1"/>
      <c r="B14" s="44">
        <f t="shared" si="0"/>
        <v>-0.16146000000000002</v>
      </c>
      <c r="C14" s="41" t="s">
        <v>15</v>
      </c>
      <c r="D14" s="45">
        <f t="shared" si="1"/>
        <v>-82.800000000000011</v>
      </c>
      <c r="E14" s="46" t="s">
        <v>52</v>
      </c>
      <c r="F14" s="30"/>
      <c r="G14" s="30">
        <v>-26</v>
      </c>
      <c r="H14" s="47" t="s">
        <v>53</v>
      </c>
      <c r="I14" s="66">
        <f t="shared" si="2"/>
        <v>-14.800000000000004</v>
      </c>
      <c r="J14" s="47" t="s">
        <v>52</v>
      </c>
    </row>
    <row r="15" spans="1:13" x14ac:dyDescent="0.25">
      <c r="A15" s="1"/>
      <c r="B15" s="44">
        <f t="shared" si="0"/>
        <v>-0.15443999999999999</v>
      </c>
      <c r="C15" s="41" t="s">
        <v>15</v>
      </c>
      <c r="D15" s="45">
        <f t="shared" si="1"/>
        <v>-79.2</v>
      </c>
      <c r="E15" s="46" t="s">
        <v>52</v>
      </c>
      <c r="F15" s="30"/>
      <c r="G15" s="46">
        <v>-24</v>
      </c>
      <c r="H15" s="47" t="s">
        <v>53</v>
      </c>
      <c r="I15" s="66">
        <f t="shared" si="2"/>
        <v>-11.200000000000003</v>
      </c>
      <c r="J15" s="47" t="s">
        <v>52</v>
      </c>
    </row>
    <row r="16" spans="1:13" x14ac:dyDescent="0.25">
      <c r="A16" s="1"/>
      <c r="B16" s="44">
        <f t="shared" si="0"/>
        <v>-0.14742</v>
      </c>
      <c r="C16" s="41" t="s">
        <v>15</v>
      </c>
      <c r="D16" s="45">
        <f t="shared" si="1"/>
        <v>-75.599999999999994</v>
      </c>
      <c r="E16" s="46" t="s">
        <v>52</v>
      </c>
      <c r="F16" s="30"/>
      <c r="G16" s="30">
        <v>-22</v>
      </c>
      <c r="H16" s="47" t="s">
        <v>53</v>
      </c>
      <c r="I16" s="66">
        <f t="shared" si="2"/>
        <v>-7.6000000000000014</v>
      </c>
      <c r="J16" s="47" t="s">
        <v>52</v>
      </c>
    </row>
    <row r="17" spans="1:20" x14ac:dyDescent="0.25">
      <c r="A17" s="1"/>
      <c r="B17" s="44">
        <f t="shared" si="0"/>
        <v>-0.1404</v>
      </c>
      <c r="C17" s="41" t="s">
        <v>15</v>
      </c>
      <c r="D17" s="45">
        <f t="shared" si="1"/>
        <v>-72</v>
      </c>
      <c r="E17" s="46" t="s">
        <v>52</v>
      </c>
      <c r="F17" s="30"/>
      <c r="G17" s="46">
        <v>-20</v>
      </c>
      <c r="H17" s="47" t="s">
        <v>53</v>
      </c>
      <c r="I17" s="66">
        <f t="shared" si="2"/>
        <v>-4</v>
      </c>
      <c r="J17" s="47" t="s">
        <v>52</v>
      </c>
    </row>
    <row r="18" spans="1:20" x14ac:dyDescent="0.25">
      <c r="A18" s="1"/>
      <c r="B18" s="44">
        <f t="shared" si="0"/>
        <v>-0.13338</v>
      </c>
      <c r="C18" s="41" t="s">
        <v>15</v>
      </c>
      <c r="D18" s="45">
        <f t="shared" si="1"/>
        <v>-68.400000000000006</v>
      </c>
      <c r="E18" s="46" t="s">
        <v>52</v>
      </c>
      <c r="F18" s="30"/>
      <c r="G18" s="30">
        <v>-18</v>
      </c>
      <c r="H18" s="47" t="s">
        <v>53</v>
      </c>
      <c r="I18" s="66">
        <f t="shared" si="2"/>
        <v>-0.39999999999999858</v>
      </c>
      <c r="J18" s="47" t="s">
        <v>52</v>
      </c>
    </row>
    <row r="19" spans="1:20" x14ac:dyDescent="0.25">
      <c r="A19" s="1"/>
      <c r="B19" s="44">
        <f t="shared" si="0"/>
        <v>-0.12636</v>
      </c>
      <c r="C19" s="41" t="s">
        <v>15</v>
      </c>
      <c r="D19" s="45">
        <f t="shared" si="1"/>
        <v>-64.8</v>
      </c>
      <c r="E19" s="46" t="s">
        <v>52</v>
      </c>
      <c r="F19" s="30"/>
      <c r="G19" s="46">
        <v>-16</v>
      </c>
      <c r="H19" s="47" t="s">
        <v>53</v>
      </c>
      <c r="I19" s="66">
        <f t="shared" si="2"/>
        <v>3.1999999999999993</v>
      </c>
      <c r="J19" s="47" t="s">
        <v>52</v>
      </c>
    </row>
    <row r="20" spans="1:20" x14ac:dyDescent="0.25">
      <c r="A20" s="1"/>
      <c r="B20" s="44">
        <f t="shared" si="0"/>
        <v>-0.11934</v>
      </c>
      <c r="C20" s="41" t="s">
        <v>15</v>
      </c>
      <c r="D20" s="45">
        <f t="shared" si="1"/>
        <v>-61.2</v>
      </c>
      <c r="E20" s="46" t="s">
        <v>52</v>
      </c>
      <c r="F20" s="30"/>
      <c r="G20" s="30">
        <v>-14</v>
      </c>
      <c r="H20" s="47" t="s">
        <v>53</v>
      </c>
      <c r="I20" s="66">
        <f t="shared" si="2"/>
        <v>6.8000000000000007</v>
      </c>
      <c r="J20" s="47" t="s">
        <v>52</v>
      </c>
    </row>
    <row r="21" spans="1:20" x14ac:dyDescent="0.25">
      <c r="A21" s="1"/>
      <c r="B21" s="44">
        <f t="shared" si="0"/>
        <v>-0.11232</v>
      </c>
      <c r="C21" s="41" t="s">
        <v>15</v>
      </c>
      <c r="D21" s="45">
        <f t="shared" si="1"/>
        <v>-57.6</v>
      </c>
      <c r="E21" s="46" t="s">
        <v>52</v>
      </c>
      <c r="F21" s="30"/>
      <c r="G21" s="46">
        <v>-12</v>
      </c>
      <c r="H21" s="47" t="s">
        <v>53</v>
      </c>
      <c r="I21" s="66">
        <f t="shared" si="2"/>
        <v>10.399999999999999</v>
      </c>
      <c r="J21" s="47" t="s">
        <v>52</v>
      </c>
    </row>
    <row r="22" spans="1:20" x14ac:dyDescent="0.25">
      <c r="A22" s="1"/>
      <c r="B22" s="44">
        <f t="shared" si="0"/>
        <v>-0.10529999999999999</v>
      </c>
      <c r="C22" s="41" t="s">
        <v>15</v>
      </c>
      <c r="D22" s="45">
        <f t="shared" si="1"/>
        <v>-54</v>
      </c>
      <c r="E22" s="46" t="s">
        <v>52</v>
      </c>
      <c r="F22" s="30"/>
      <c r="G22" s="30">
        <v>-10</v>
      </c>
      <c r="H22" s="47" t="s">
        <v>53</v>
      </c>
      <c r="I22" s="66">
        <f t="shared" si="2"/>
        <v>14</v>
      </c>
      <c r="J22" s="47" t="s">
        <v>52</v>
      </c>
    </row>
    <row r="23" spans="1:20" ht="15.75" thickBot="1" x14ac:dyDescent="0.3">
      <c r="A23" s="1"/>
      <c r="B23" s="44">
        <f t="shared" si="0"/>
        <v>-9.8279999999999992E-2</v>
      </c>
      <c r="C23" s="41" t="s">
        <v>15</v>
      </c>
      <c r="D23" s="45">
        <f t="shared" si="1"/>
        <v>-50.4</v>
      </c>
      <c r="E23" s="46" t="s">
        <v>52</v>
      </c>
      <c r="F23" s="30"/>
      <c r="G23" s="46">
        <v>-8</v>
      </c>
      <c r="H23" s="47" t="s">
        <v>53</v>
      </c>
      <c r="I23" s="66">
        <f t="shared" si="2"/>
        <v>17.600000000000001</v>
      </c>
      <c r="J23" s="47" t="s">
        <v>52</v>
      </c>
    </row>
    <row r="24" spans="1:20" ht="18.75" thickTop="1" x14ac:dyDescent="0.35">
      <c r="A24" s="1"/>
      <c r="B24" s="44">
        <f t="shared" si="0"/>
        <v>-9.1259999999999994E-2</v>
      </c>
      <c r="C24" s="41" t="s">
        <v>15</v>
      </c>
      <c r="D24" s="45">
        <f t="shared" si="1"/>
        <v>-46.8</v>
      </c>
      <c r="E24" s="46" t="s">
        <v>52</v>
      </c>
      <c r="F24" s="30"/>
      <c r="G24" s="30">
        <v>-6</v>
      </c>
      <c r="H24" s="47" t="s">
        <v>53</v>
      </c>
      <c r="I24" s="66">
        <f t="shared" si="2"/>
        <v>21.2</v>
      </c>
      <c r="J24" s="47" t="s">
        <v>52</v>
      </c>
      <c r="L24" s="58" t="s">
        <v>54</v>
      </c>
      <c r="M24" s="59">
        <f>-(M25*M26*(68-M27))</f>
        <v>-0.21059999999999998</v>
      </c>
      <c r="N24" t="s">
        <v>15</v>
      </c>
      <c r="O24" s="60" t="s">
        <v>57</v>
      </c>
      <c r="P24" s="61">
        <f>-(P25/(P26*(68-P27)))</f>
        <v>300.00000000000006</v>
      </c>
      <c r="Q24" t="s">
        <v>15</v>
      </c>
      <c r="R24" s="60" t="s">
        <v>80</v>
      </c>
      <c r="S24" s="61">
        <f>S25/(S26*S27)+68</f>
        <v>122</v>
      </c>
      <c r="T24" s="36" t="s">
        <v>52</v>
      </c>
    </row>
    <row r="25" spans="1:20" x14ac:dyDescent="0.25">
      <c r="A25" s="1"/>
      <c r="B25" s="44">
        <f t="shared" si="0"/>
        <v>-8.4239999999999995E-2</v>
      </c>
      <c r="C25" s="41" t="s">
        <v>15</v>
      </c>
      <c r="D25" s="45">
        <f t="shared" si="1"/>
        <v>-43.2</v>
      </c>
      <c r="E25" s="46" t="s">
        <v>52</v>
      </c>
      <c r="F25" s="30"/>
      <c r="G25" s="46">
        <v>-4</v>
      </c>
      <c r="H25" s="47" t="s">
        <v>53</v>
      </c>
      <c r="I25" s="66">
        <f t="shared" si="2"/>
        <v>24.8</v>
      </c>
      <c r="J25" s="47" t="s">
        <v>52</v>
      </c>
      <c r="L25" s="53" t="s">
        <v>55</v>
      </c>
      <c r="M25" s="63">
        <v>6.4999999999999996E-6</v>
      </c>
      <c r="O25" s="51" t="s">
        <v>54</v>
      </c>
      <c r="P25" s="91">
        <v>0.1053</v>
      </c>
      <c r="Q25" t="s">
        <v>15</v>
      </c>
      <c r="R25" s="51" t="s">
        <v>54</v>
      </c>
      <c r="S25" s="49">
        <v>0.1053</v>
      </c>
      <c r="T25" s="57" t="s">
        <v>15</v>
      </c>
    </row>
    <row r="26" spans="1:20" ht="18" x14ac:dyDescent="0.35">
      <c r="A26" s="1"/>
      <c r="B26" s="44">
        <f t="shared" si="0"/>
        <v>-7.7219999999999997E-2</v>
      </c>
      <c r="C26" s="41" t="s">
        <v>15</v>
      </c>
      <c r="D26" s="45">
        <f t="shared" si="1"/>
        <v>-39.6</v>
      </c>
      <c r="E26" s="46" t="s">
        <v>52</v>
      </c>
      <c r="F26" s="30"/>
      <c r="G26" s="30">
        <v>-2</v>
      </c>
      <c r="H26" s="47" t="s">
        <v>53</v>
      </c>
      <c r="I26" s="66">
        <f t="shared" si="2"/>
        <v>28.4</v>
      </c>
      <c r="J26" s="47" t="s">
        <v>52</v>
      </c>
      <c r="L26" s="55" t="s">
        <v>56</v>
      </c>
      <c r="M26" s="54">
        <v>300</v>
      </c>
      <c r="N26" t="s">
        <v>15</v>
      </c>
      <c r="O26" s="51" t="s">
        <v>55</v>
      </c>
      <c r="P26" s="62">
        <v>6.4999999999999996E-6</v>
      </c>
      <c r="R26" s="51" t="s">
        <v>55</v>
      </c>
      <c r="S26" s="62">
        <v>6.4999999999999996E-6</v>
      </c>
    </row>
    <row r="27" spans="1:20" ht="18.75" thickBot="1" x14ac:dyDescent="0.4">
      <c r="A27" s="1"/>
      <c r="B27" s="44">
        <f t="shared" si="0"/>
        <v>-7.0199999999999999E-2</v>
      </c>
      <c r="C27" s="41" t="s">
        <v>15</v>
      </c>
      <c r="D27" s="45">
        <f t="shared" si="1"/>
        <v>-36</v>
      </c>
      <c r="E27" s="46" t="s">
        <v>52</v>
      </c>
      <c r="F27" s="30"/>
      <c r="G27" s="46">
        <v>0</v>
      </c>
      <c r="H27" s="47" t="s">
        <v>53</v>
      </c>
      <c r="I27" s="66">
        <f t="shared" si="2"/>
        <v>32</v>
      </c>
      <c r="J27" s="47" t="s">
        <v>52</v>
      </c>
      <c r="L27" s="48" t="s">
        <v>78</v>
      </c>
      <c r="M27" s="56">
        <v>-40</v>
      </c>
      <c r="N27" s="36" t="s">
        <v>52</v>
      </c>
      <c r="O27" s="52" t="s">
        <v>79</v>
      </c>
      <c r="P27" s="50">
        <v>122</v>
      </c>
      <c r="Q27" s="36" t="s">
        <v>52</v>
      </c>
      <c r="R27" s="52" t="s">
        <v>57</v>
      </c>
      <c r="S27" s="50">
        <v>300</v>
      </c>
      <c r="T27" t="s">
        <v>15</v>
      </c>
    </row>
    <row r="28" spans="1:20" ht="15.75" thickTop="1" x14ac:dyDescent="0.25">
      <c r="A28" s="1"/>
      <c r="B28" s="44">
        <f t="shared" si="0"/>
        <v>-6.318E-2</v>
      </c>
      <c r="C28" s="41" t="s">
        <v>15</v>
      </c>
      <c r="D28" s="45">
        <f t="shared" si="1"/>
        <v>-32.4</v>
      </c>
      <c r="E28" s="46" t="s">
        <v>52</v>
      </c>
      <c r="F28" s="30"/>
      <c r="G28" s="30">
        <v>2</v>
      </c>
      <c r="H28" s="47" t="s">
        <v>53</v>
      </c>
      <c r="I28" s="66">
        <f t="shared" si="2"/>
        <v>35.6</v>
      </c>
      <c r="J28" s="47" t="s">
        <v>52</v>
      </c>
      <c r="Q28" s="89"/>
      <c r="R28" s="88"/>
      <c r="S28" s="57"/>
    </row>
    <row r="29" spans="1:20" x14ac:dyDescent="0.25">
      <c r="A29" s="1"/>
      <c r="B29" s="44">
        <f t="shared" si="0"/>
        <v>-5.6159999999999995E-2</v>
      </c>
      <c r="C29" s="41" t="s">
        <v>15</v>
      </c>
      <c r="D29" s="45">
        <f t="shared" si="1"/>
        <v>-28.799999999999997</v>
      </c>
      <c r="E29" s="46" t="s">
        <v>52</v>
      </c>
      <c r="F29" s="30"/>
      <c r="G29" s="46">
        <v>4</v>
      </c>
      <c r="H29" s="47" t="s">
        <v>53</v>
      </c>
      <c r="I29" s="66">
        <f t="shared" si="2"/>
        <v>39.200000000000003</v>
      </c>
      <c r="J29" s="47" t="s">
        <v>52</v>
      </c>
      <c r="Q29" s="88"/>
      <c r="R29" s="88"/>
      <c r="S29" s="88"/>
    </row>
    <row r="30" spans="1:20" x14ac:dyDescent="0.25">
      <c r="A30" s="1"/>
      <c r="B30" s="44">
        <f t="shared" si="0"/>
        <v>-4.9140000000000003E-2</v>
      </c>
      <c r="C30" s="41" t="s">
        <v>15</v>
      </c>
      <c r="D30" s="45">
        <f t="shared" si="1"/>
        <v>-25.200000000000003</v>
      </c>
      <c r="E30" s="46" t="s">
        <v>52</v>
      </c>
      <c r="F30" s="30"/>
      <c r="G30" s="30">
        <v>6</v>
      </c>
      <c r="H30" s="47" t="s">
        <v>53</v>
      </c>
      <c r="I30" s="66">
        <f t="shared" si="2"/>
        <v>42.8</v>
      </c>
      <c r="J30" s="47" t="s">
        <v>52</v>
      </c>
    </row>
    <row r="31" spans="1:20" x14ac:dyDescent="0.25">
      <c r="A31" s="1"/>
      <c r="B31" s="44">
        <f t="shared" si="0"/>
        <v>-4.2119999999999998E-2</v>
      </c>
      <c r="C31" s="41" t="s">
        <v>15</v>
      </c>
      <c r="D31" s="45">
        <f t="shared" si="1"/>
        <v>-21.6</v>
      </c>
      <c r="E31" s="46" t="s">
        <v>52</v>
      </c>
      <c r="F31" s="30"/>
      <c r="G31" s="46">
        <v>8</v>
      </c>
      <c r="H31" s="47" t="s">
        <v>53</v>
      </c>
      <c r="I31" s="66">
        <f t="shared" si="2"/>
        <v>46.4</v>
      </c>
      <c r="J31" s="47" t="s">
        <v>52</v>
      </c>
    </row>
    <row r="32" spans="1:20" x14ac:dyDescent="0.25">
      <c r="A32" s="1"/>
      <c r="B32" s="44">
        <f t="shared" si="0"/>
        <v>-3.5099999999999999E-2</v>
      </c>
      <c r="C32" s="41" t="s">
        <v>15</v>
      </c>
      <c r="D32" s="45">
        <f t="shared" si="1"/>
        <v>-18</v>
      </c>
      <c r="E32" s="46" t="s">
        <v>52</v>
      </c>
      <c r="F32" s="30"/>
      <c r="G32" s="30">
        <v>10</v>
      </c>
      <c r="H32" s="47" t="s">
        <v>53</v>
      </c>
      <c r="I32" s="66">
        <f t="shared" si="2"/>
        <v>50</v>
      </c>
      <c r="J32" s="47" t="s">
        <v>52</v>
      </c>
    </row>
    <row r="33" spans="1:10" x14ac:dyDescent="0.25">
      <c r="A33" s="1"/>
      <c r="B33" s="44">
        <f t="shared" si="0"/>
        <v>-2.8079999999999997E-2</v>
      </c>
      <c r="C33" s="41" t="s">
        <v>15</v>
      </c>
      <c r="D33" s="45">
        <f t="shared" si="1"/>
        <v>-14.399999999999999</v>
      </c>
      <c r="E33" s="46" t="s">
        <v>52</v>
      </c>
      <c r="F33" s="30"/>
      <c r="G33" s="46">
        <v>12</v>
      </c>
      <c r="H33" s="47" t="s">
        <v>53</v>
      </c>
      <c r="I33" s="66">
        <f t="shared" si="2"/>
        <v>53.6</v>
      </c>
      <c r="J33" s="47" t="s">
        <v>52</v>
      </c>
    </row>
    <row r="34" spans="1:10" x14ac:dyDescent="0.25">
      <c r="A34" s="1"/>
      <c r="B34" s="44">
        <f t="shared" si="0"/>
        <v>-2.1059999999999992E-2</v>
      </c>
      <c r="C34" s="41" t="s">
        <v>15</v>
      </c>
      <c r="D34" s="45">
        <f t="shared" si="1"/>
        <v>-10.799999999999997</v>
      </c>
      <c r="E34" s="46" t="s">
        <v>52</v>
      </c>
      <c r="F34" s="30"/>
      <c r="G34" s="30">
        <v>14</v>
      </c>
      <c r="H34" s="47" t="s">
        <v>53</v>
      </c>
      <c r="I34" s="66">
        <f t="shared" si="2"/>
        <v>57.2</v>
      </c>
      <c r="J34" s="47" t="s">
        <v>52</v>
      </c>
    </row>
    <row r="35" spans="1:10" x14ac:dyDescent="0.25">
      <c r="A35" s="1"/>
      <c r="B35" s="44">
        <f t="shared" si="0"/>
        <v>-1.4040000000000006E-2</v>
      </c>
      <c r="C35" s="41" t="s">
        <v>15</v>
      </c>
      <c r="D35" s="45">
        <f t="shared" si="1"/>
        <v>-7.2000000000000028</v>
      </c>
      <c r="E35" s="46" t="s">
        <v>52</v>
      </c>
      <c r="F35" s="30"/>
      <c r="G35" s="46">
        <v>16</v>
      </c>
      <c r="H35" s="47" t="s">
        <v>53</v>
      </c>
      <c r="I35" s="66">
        <f t="shared" si="2"/>
        <v>60.8</v>
      </c>
      <c r="J35" s="47" t="s">
        <v>52</v>
      </c>
    </row>
    <row r="36" spans="1:10" x14ac:dyDescent="0.25">
      <c r="A36" s="1"/>
      <c r="B36" s="44">
        <f t="shared" si="0"/>
        <v>-7.0199999999999889E-3</v>
      </c>
      <c r="C36" s="41" t="s">
        <v>15</v>
      </c>
      <c r="D36" s="45">
        <f t="shared" si="1"/>
        <v>-3.5999999999999943</v>
      </c>
      <c r="E36" s="46" t="s">
        <v>52</v>
      </c>
      <c r="F36" s="30"/>
      <c r="G36" s="30">
        <v>18</v>
      </c>
      <c r="H36" s="47" t="s">
        <v>53</v>
      </c>
      <c r="I36" s="66">
        <f t="shared" si="2"/>
        <v>64.400000000000006</v>
      </c>
      <c r="J36" s="47" t="s">
        <v>52</v>
      </c>
    </row>
    <row r="37" spans="1:10" x14ac:dyDescent="0.25">
      <c r="A37" s="1"/>
      <c r="B37" s="44">
        <f t="shared" si="0"/>
        <v>0</v>
      </c>
      <c r="C37" s="41" t="s">
        <v>15</v>
      </c>
      <c r="D37" s="45">
        <f t="shared" si="1"/>
        <v>0</v>
      </c>
      <c r="E37" s="46" t="s">
        <v>52</v>
      </c>
      <c r="F37" s="30"/>
      <c r="G37" s="46">
        <v>20</v>
      </c>
      <c r="H37" s="47" t="s">
        <v>53</v>
      </c>
      <c r="I37" s="66">
        <f t="shared" si="2"/>
        <v>68</v>
      </c>
      <c r="J37" s="47" t="s">
        <v>52</v>
      </c>
    </row>
    <row r="38" spans="1:10" x14ac:dyDescent="0.25">
      <c r="A38" s="1"/>
      <c r="B38" s="44">
        <f t="shared" si="0"/>
        <v>7.0199999999999889E-3</v>
      </c>
      <c r="C38" s="41" t="s">
        <v>15</v>
      </c>
      <c r="D38" s="45">
        <f t="shared" si="1"/>
        <v>3.5999999999999943</v>
      </c>
      <c r="E38" s="46" t="s">
        <v>52</v>
      </c>
      <c r="F38" s="30"/>
      <c r="G38" s="30">
        <v>22</v>
      </c>
      <c r="H38" s="47" t="s">
        <v>53</v>
      </c>
      <c r="I38" s="66">
        <f t="shared" si="2"/>
        <v>71.599999999999994</v>
      </c>
      <c r="J38" s="47" t="s">
        <v>52</v>
      </c>
    </row>
    <row r="39" spans="1:10" x14ac:dyDescent="0.25">
      <c r="A39" s="1"/>
      <c r="B39" s="44">
        <f t="shared" si="0"/>
        <v>1.4040000000000006E-2</v>
      </c>
      <c r="C39" s="41" t="s">
        <v>15</v>
      </c>
      <c r="D39" s="45">
        <f t="shared" si="1"/>
        <v>7.2000000000000028</v>
      </c>
      <c r="E39" s="46" t="s">
        <v>52</v>
      </c>
      <c r="F39" s="30"/>
      <c r="G39" s="46">
        <v>24</v>
      </c>
      <c r="H39" s="47" t="s">
        <v>53</v>
      </c>
      <c r="I39" s="66">
        <f t="shared" si="2"/>
        <v>75.2</v>
      </c>
      <c r="J39" s="47" t="s">
        <v>52</v>
      </c>
    </row>
    <row r="40" spans="1:10" x14ac:dyDescent="0.25">
      <c r="A40" s="1"/>
      <c r="B40" s="44">
        <f t="shared" si="0"/>
        <v>2.106000000000002E-2</v>
      </c>
      <c r="C40" s="41" t="s">
        <v>15</v>
      </c>
      <c r="D40" s="45">
        <f t="shared" si="1"/>
        <v>10.800000000000011</v>
      </c>
      <c r="E40" s="46" t="s">
        <v>52</v>
      </c>
      <c r="F40" s="30"/>
      <c r="G40" s="30">
        <v>26</v>
      </c>
      <c r="H40" s="47" t="s">
        <v>53</v>
      </c>
      <c r="I40" s="66">
        <f t="shared" si="2"/>
        <v>78.800000000000011</v>
      </c>
      <c r="J40" s="47" t="s">
        <v>52</v>
      </c>
    </row>
    <row r="41" spans="1:10" x14ac:dyDescent="0.25">
      <c r="A41" s="1"/>
      <c r="B41" s="44">
        <f t="shared" si="0"/>
        <v>2.8080000000000011E-2</v>
      </c>
      <c r="C41" s="41" t="s">
        <v>15</v>
      </c>
      <c r="D41" s="45">
        <f t="shared" si="1"/>
        <v>14.400000000000006</v>
      </c>
      <c r="E41" s="46" t="s">
        <v>52</v>
      </c>
      <c r="F41" s="30"/>
      <c r="G41" s="46">
        <v>28</v>
      </c>
      <c r="H41" s="47" t="s">
        <v>53</v>
      </c>
      <c r="I41" s="66">
        <f t="shared" si="2"/>
        <v>82.4</v>
      </c>
      <c r="J41" s="47" t="s">
        <v>52</v>
      </c>
    </row>
    <row r="42" spans="1:10" x14ac:dyDescent="0.25">
      <c r="A42" s="1"/>
      <c r="B42" s="44">
        <f t="shared" si="0"/>
        <v>3.5099999999999999E-2</v>
      </c>
      <c r="C42" s="41" t="s">
        <v>15</v>
      </c>
      <c r="D42" s="45">
        <f t="shared" si="1"/>
        <v>18</v>
      </c>
      <c r="E42" s="46" t="s">
        <v>52</v>
      </c>
      <c r="F42" s="30"/>
      <c r="G42" s="30">
        <v>30</v>
      </c>
      <c r="H42" s="47" t="s">
        <v>53</v>
      </c>
      <c r="I42" s="66">
        <f t="shared" si="2"/>
        <v>86</v>
      </c>
      <c r="J42" s="47" t="s">
        <v>52</v>
      </c>
    </row>
    <row r="43" spans="1:10" x14ac:dyDescent="0.25">
      <c r="A43" s="1"/>
      <c r="B43" s="44">
        <f t="shared" si="0"/>
        <v>4.2119999999999984E-2</v>
      </c>
      <c r="C43" s="41" t="s">
        <v>15</v>
      </c>
      <c r="D43" s="45">
        <f t="shared" si="1"/>
        <v>21.599999999999994</v>
      </c>
      <c r="E43" s="46" t="s">
        <v>52</v>
      </c>
      <c r="F43" s="30"/>
      <c r="G43" s="46">
        <v>32</v>
      </c>
      <c r="H43" s="47" t="s">
        <v>53</v>
      </c>
      <c r="I43" s="66">
        <f t="shared" si="2"/>
        <v>89.6</v>
      </c>
      <c r="J43" s="47" t="s">
        <v>52</v>
      </c>
    </row>
    <row r="44" spans="1:10" x14ac:dyDescent="0.25">
      <c r="A44" s="1"/>
      <c r="B44" s="44">
        <f t="shared" si="0"/>
        <v>4.9140000000000003E-2</v>
      </c>
      <c r="C44" s="41" t="s">
        <v>15</v>
      </c>
      <c r="D44" s="45">
        <f t="shared" si="1"/>
        <v>25.200000000000003</v>
      </c>
      <c r="E44" s="46" t="s">
        <v>52</v>
      </c>
      <c r="F44" s="30"/>
      <c r="G44" s="30">
        <v>34</v>
      </c>
      <c r="H44" s="47" t="s">
        <v>53</v>
      </c>
      <c r="I44" s="66">
        <f t="shared" si="2"/>
        <v>93.2</v>
      </c>
      <c r="J44" s="47" t="s">
        <v>52</v>
      </c>
    </row>
    <row r="45" spans="1:10" x14ac:dyDescent="0.25">
      <c r="A45" s="1"/>
      <c r="B45" s="44">
        <f t="shared" si="0"/>
        <v>5.6159999999999995E-2</v>
      </c>
      <c r="C45" s="41" t="s">
        <v>15</v>
      </c>
      <c r="D45" s="45">
        <f t="shared" si="1"/>
        <v>28.799999999999997</v>
      </c>
      <c r="E45" s="46" t="s">
        <v>52</v>
      </c>
      <c r="F45" s="30"/>
      <c r="G45" s="46">
        <v>36</v>
      </c>
      <c r="H45" s="47" t="s">
        <v>53</v>
      </c>
      <c r="I45" s="66">
        <f t="shared" si="2"/>
        <v>96.8</v>
      </c>
      <c r="J45" s="47" t="s">
        <v>52</v>
      </c>
    </row>
    <row r="46" spans="1:10" x14ac:dyDescent="0.25">
      <c r="A46" s="1"/>
      <c r="B46" s="44">
        <f t="shared" si="0"/>
        <v>6.3180000000000014E-2</v>
      </c>
      <c r="C46" s="41" t="s">
        <v>15</v>
      </c>
      <c r="D46" s="45">
        <f t="shared" si="1"/>
        <v>32.400000000000006</v>
      </c>
      <c r="E46" s="46" t="s">
        <v>52</v>
      </c>
      <c r="F46" s="30"/>
      <c r="G46" s="30">
        <v>38</v>
      </c>
      <c r="H46" s="47" t="s">
        <v>53</v>
      </c>
      <c r="I46" s="66">
        <f t="shared" si="2"/>
        <v>100.4</v>
      </c>
      <c r="J46" s="47" t="s">
        <v>52</v>
      </c>
    </row>
    <row r="47" spans="1:10" x14ac:dyDescent="0.25">
      <c r="A47" s="1"/>
      <c r="B47" s="44">
        <f t="shared" si="0"/>
        <v>7.0199999999999999E-2</v>
      </c>
      <c r="C47" s="41" t="s">
        <v>15</v>
      </c>
      <c r="D47" s="45">
        <f t="shared" si="1"/>
        <v>36</v>
      </c>
      <c r="E47" s="46" t="s">
        <v>52</v>
      </c>
      <c r="F47" s="30"/>
      <c r="G47" s="46">
        <v>40</v>
      </c>
      <c r="H47" s="47" t="s">
        <v>53</v>
      </c>
      <c r="I47" s="66">
        <f t="shared" si="2"/>
        <v>104</v>
      </c>
      <c r="J47" s="47" t="s">
        <v>52</v>
      </c>
    </row>
    <row r="48" spans="1:10" x14ac:dyDescent="0.25">
      <c r="A48" s="1"/>
      <c r="B48" s="44">
        <f t="shared" si="0"/>
        <v>7.7220000000000011E-2</v>
      </c>
      <c r="C48" s="41" t="s">
        <v>15</v>
      </c>
      <c r="D48" s="45">
        <f t="shared" si="1"/>
        <v>39.600000000000009</v>
      </c>
      <c r="E48" s="46" t="s">
        <v>52</v>
      </c>
      <c r="F48" s="30"/>
      <c r="G48" s="46">
        <v>42</v>
      </c>
      <c r="H48" s="47" t="s">
        <v>53</v>
      </c>
      <c r="I48" s="66">
        <f t="shared" si="2"/>
        <v>107.60000000000001</v>
      </c>
      <c r="J48" s="47" t="s">
        <v>52</v>
      </c>
    </row>
    <row r="49" spans="1:10" x14ac:dyDescent="0.25">
      <c r="A49" s="1"/>
      <c r="B49" s="44">
        <f t="shared" si="0"/>
        <v>8.4239999999999995E-2</v>
      </c>
      <c r="C49" s="41" t="s">
        <v>15</v>
      </c>
      <c r="D49" s="45">
        <f t="shared" si="1"/>
        <v>43.2</v>
      </c>
      <c r="E49" s="46" t="s">
        <v>52</v>
      </c>
      <c r="F49" s="30"/>
      <c r="G49" s="30">
        <v>44</v>
      </c>
      <c r="H49" s="47" t="s">
        <v>53</v>
      </c>
      <c r="I49" s="66">
        <f t="shared" si="2"/>
        <v>111.2</v>
      </c>
      <c r="J49" s="47" t="s">
        <v>52</v>
      </c>
    </row>
    <row r="50" spans="1:10" x14ac:dyDescent="0.25">
      <c r="A50" s="1"/>
      <c r="B50" s="44">
        <f t="shared" si="0"/>
        <v>9.1259999999999994E-2</v>
      </c>
      <c r="C50" s="41" t="s">
        <v>15</v>
      </c>
      <c r="D50" s="45">
        <f t="shared" si="1"/>
        <v>46.8</v>
      </c>
      <c r="E50" s="46" t="s">
        <v>52</v>
      </c>
      <c r="F50" s="30"/>
      <c r="G50" s="46">
        <v>46</v>
      </c>
      <c r="H50" s="47" t="s">
        <v>53</v>
      </c>
      <c r="I50" s="66">
        <f t="shared" si="2"/>
        <v>114.8</v>
      </c>
      <c r="J50" s="47" t="s">
        <v>52</v>
      </c>
    </row>
    <row r="51" spans="1:10" x14ac:dyDescent="0.25">
      <c r="A51" s="1"/>
      <c r="B51" s="44">
        <f t="shared" si="0"/>
        <v>9.8280000000000006E-2</v>
      </c>
      <c r="C51" s="41" t="s">
        <v>15</v>
      </c>
      <c r="D51" s="45">
        <f t="shared" si="1"/>
        <v>50.400000000000006</v>
      </c>
      <c r="E51" s="46" t="s">
        <v>52</v>
      </c>
      <c r="F51" s="30"/>
      <c r="G51" s="46">
        <v>48</v>
      </c>
      <c r="H51" s="47" t="s">
        <v>53</v>
      </c>
      <c r="I51" s="66">
        <f t="shared" si="2"/>
        <v>118.4</v>
      </c>
      <c r="J51" s="47" t="s">
        <v>52</v>
      </c>
    </row>
    <row r="52" spans="1:10" x14ac:dyDescent="0.25">
      <c r="A52" s="1"/>
      <c r="B52" s="44">
        <f t="shared" si="0"/>
        <v>0.10529999999999999</v>
      </c>
      <c r="C52" s="41" t="s">
        <v>15</v>
      </c>
      <c r="D52" s="45">
        <f t="shared" si="1"/>
        <v>54</v>
      </c>
      <c r="E52" s="46" t="s">
        <v>52</v>
      </c>
      <c r="F52" s="30"/>
      <c r="G52" s="30">
        <v>50</v>
      </c>
      <c r="H52" s="47" t="s">
        <v>53</v>
      </c>
      <c r="I52" s="66">
        <f t="shared" si="2"/>
        <v>122</v>
      </c>
      <c r="J52" s="47" t="s">
        <v>52</v>
      </c>
    </row>
    <row r="53" spans="1:10" x14ac:dyDescent="0.25">
      <c r="A53" s="1"/>
      <c r="B53" s="44">
        <f t="shared" si="0"/>
        <v>0.11232000000000002</v>
      </c>
      <c r="C53" s="41" t="s">
        <v>15</v>
      </c>
      <c r="D53" s="45">
        <f t="shared" si="1"/>
        <v>57.600000000000009</v>
      </c>
      <c r="E53" s="46" t="s">
        <v>52</v>
      </c>
      <c r="F53" s="30"/>
      <c r="G53" s="46">
        <v>52</v>
      </c>
      <c r="H53" s="47" t="s">
        <v>53</v>
      </c>
      <c r="I53" s="66">
        <f t="shared" si="2"/>
        <v>125.60000000000001</v>
      </c>
      <c r="J53" s="47" t="s">
        <v>52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topLeftCell="A52" workbookViewId="0">
      <selection activeCell="L70" sqref="L70"/>
    </sheetView>
  </sheetViews>
  <sheetFormatPr defaultRowHeight="15" x14ac:dyDescent="0.25"/>
  <cols>
    <col min="1" max="1" width="27.7109375" bestFit="1" customWidth="1"/>
    <col min="2" max="2" width="14.5703125" bestFit="1" customWidth="1"/>
    <col min="3" max="3" width="6.140625" bestFit="1" customWidth="1"/>
    <col min="4" max="4" width="11" bestFit="1" customWidth="1"/>
    <col min="5" max="5" width="4.42578125" customWidth="1"/>
    <col min="6" max="6" width="4.7109375" customWidth="1"/>
    <col min="7" max="7" width="8.28515625" customWidth="1"/>
    <col min="8" max="8" width="5" customWidth="1"/>
    <col min="9" max="9" width="8.7109375" customWidth="1"/>
    <col min="10" max="10" width="4.7109375" customWidth="1"/>
    <col min="11" max="11" width="4.28515625" customWidth="1"/>
    <col min="12" max="12" width="11.7109375" style="30" customWidth="1"/>
    <col min="13" max="13" width="10.7109375" customWidth="1"/>
    <col min="14" max="14" width="4.7109375" style="30" customWidth="1"/>
    <col min="15" max="16" width="10.7109375" customWidth="1"/>
    <col min="17" max="17" width="4.7109375" customWidth="1"/>
    <col min="18" max="19" width="10.7109375" customWidth="1"/>
  </cols>
  <sheetData>
    <row r="1" spans="1:11" ht="18" x14ac:dyDescent="0.35">
      <c r="A1" s="87" t="s">
        <v>76</v>
      </c>
      <c r="B1" s="30" t="s">
        <v>45</v>
      </c>
      <c r="C1" s="41" t="s">
        <v>46</v>
      </c>
    </row>
    <row r="2" spans="1:11" x14ac:dyDescent="0.25">
      <c r="A2" s="87" t="s">
        <v>71</v>
      </c>
      <c r="B2" s="84" t="s">
        <v>72</v>
      </c>
      <c r="C2" t="s">
        <v>75</v>
      </c>
    </row>
    <row r="3" spans="1:11" x14ac:dyDescent="0.25">
      <c r="A3" s="87" t="s">
        <v>74</v>
      </c>
      <c r="B3" s="85">
        <v>6.4999999999999996E-6</v>
      </c>
      <c r="F3" s="30"/>
      <c r="H3" s="30"/>
      <c r="I3" s="30"/>
      <c r="J3" s="30"/>
      <c r="K3" s="30"/>
    </row>
    <row r="4" spans="1:11" x14ac:dyDescent="0.25">
      <c r="A4" s="87" t="s">
        <v>47</v>
      </c>
      <c r="B4" s="86">
        <v>300</v>
      </c>
      <c r="C4" s="41" t="s">
        <v>15</v>
      </c>
      <c r="D4" t="s">
        <v>73</v>
      </c>
      <c r="F4" s="30"/>
      <c r="H4" s="30"/>
      <c r="I4" s="30"/>
      <c r="J4" s="30"/>
      <c r="K4" s="30"/>
    </row>
    <row r="5" spans="1:11" ht="20.25" x14ac:dyDescent="0.35">
      <c r="A5" s="42" t="s">
        <v>48</v>
      </c>
      <c r="C5" s="30"/>
      <c r="D5" s="41"/>
      <c r="F5" s="30"/>
      <c r="H5" s="30"/>
      <c r="I5" s="30"/>
      <c r="J5" s="30"/>
      <c r="K5" s="30"/>
    </row>
    <row r="6" spans="1:11" ht="20.25" x14ac:dyDescent="0.35">
      <c r="B6" s="42" t="s">
        <v>49</v>
      </c>
      <c r="C6" s="41"/>
      <c r="D6" s="43" t="s">
        <v>50</v>
      </c>
      <c r="E6" s="43"/>
      <c r="F6" s="30"/>
      <c r="G6" s="43" t="s">
        <v>51</v>
      </c>
      <c r="H6" s="70" t="s">
        <v>53</v>
      </c>
      <c r="I6" s="65" t="s">
        <v>51</v>
      </c>
      <c r="J6" s="70" t="s">
        <v>52</v>
      </c>
    </row>
    <row r="7" spans="1:11" x14ac:dyDescent="0.25">
      <c r="B7" s="44">
        <f t="shared" ref="B7:B38" si="0">$B$3*$B$4*D7</f>
        <v>-0.61424999999999996</v>
      </c>
      <c r="C7" s="41" t="s">
        <v>15</v>
      </c>
      <c r="D7" s="45">
        <f t="shared" ref="D7:D70" si="1">-(68-I7)</f>
        <v>-315</v>
      </c>
      <c r="E7" s="46" t="s">
        <v>52</v>
      </c>
      <c r="F7" s="30"/>
      <c r="G7" s="46">
        <v>-155</v>
      </c>
      <c r="H7" s="46" t="s">
        <v>53</v>
      </c>
      <c r="I7" s="66">
        <f>G7*1.8+32</f>
        <v>-247</v>
      </c>
      <c r="J7" s="46" t="s">
        <v>52</v>
      </c>
    </row>
    <row r="8" spans="1:11" x14ac:dyDescent="0.25">
      <c r="B8" s="44">
        <f t="shared" si="0"/>
        <v>-0.59670000000000001</v>
      </c>
      <c r="C8" s="41" t="s">
        <v>15</v>
      </c>
      <c r="D8" s="45">
        <f t="shared" si="1"/>
        <v>-306</v>
      </c>
      <c r="E8" s="46" t="s">
        <v>52</v>
      </c>
      <c r="F8" s="30"/>
      <c r="G8" s="30">
        <v>-150</v>
      </c>
      <c r="H8" s="46" t="s">
        <v>53</v>
      </c>
      <c r="I8" s="66">
        <f t="shared" ref="I8:I71" si="2">G8*1.8+32</f>
        <v>-238</v>
      </c>
      <c r="J8" s="46" t="s">
        <v>52</v>
      </c>
    </row>
    <row r="9" spans="1:11" x14ac:dyDescent="0.25">
      <c r="B9" s="44">
        <f t="shared" si="0"/>
        <v>-0.57914999999999994</v>
      </c>
      <c r="C9" s="41" t="s">
        <v>15</v>
      </c>
      <c r="D9" s="45">
        <f t="shared" si="1"/>
        <v>-297</v>
      </c>
      <c r="E9" s="46" t="s">
        <v>52</v>
      </c>
      <c r="F9" s="30"/>
      <c r="G9" s="118">
        <v>-145</v>
      </c>
      <c r="H9" s="46" t="s">
        <v>53</v>
      </c>
      <c r="I9" s="66">
        <f t="shared" si="2"/>
        <v>-229</v>
      </c>
      <c r="J9" s="46" t="s">
        <v>52</v>
      </c>
    </row>
    <row r="10" spans="1:11" x14ac:dyDescent="0.25">
      <c r="B10" s="44">
        <f t="shared" si="0"/>
        <v>-0.56159999999999999</v>
      </c>
      <c r="C10" s="41" t="s">
        <v>15</v>
      </c>
      <c r="D10" s="45">
        <f t="shared" si="1"/>
        <v>-288</v>
      </c>
      <c r="E10" s="46" t="s">
        <v>52</v>
      </c>
      <c r="F10" s="30"/>
      <c r="G10" s="117">
        <v>-140</v>
      </c>
      <c r="H10" s="46" t="s">
        <v>53</v>
      </c>
      <c r="I10" s="66">
        <f t="shared" si="2"/>
        <v>-220</v>
      </c>
      <c r="J10" s="46" t="s">
        <v>52</v>
      </c>
    </row>
    <row r="11" spans="1:11" x14ac:dyDescent="0.25">
      <c r="B11" s="44">
        <f t="shared" si="0"/>
        <v>-0.54404999999999992</v>
      </c>
      <c r="C11" s="41" t="s">
        <v>15</v>
      </c>
      <c r="D11" s="45">
        <f t="shared" si="1"/>
        <v>-279</v>
      </c>
      <c r="E11" s="46" t="s">
        <v>52</v>
      </c>
      <c r="F11" s="30"/>
      <c r="G11" s="118">
        <v>-135</v>
      </c>
      <c r="H11" s="46" t="s">
        <v>53</v>
      </c>
      <c r="I11" s="66">
        <f t="shared" si="2"/>
        <v>-211</v>
      </c>
      <c r="J11" s="46" t="s">
        <v>52</v>
      </c>
    </row>
    <row r="12" spans="1:11" x14ac:dyDescent="0.25">
      <c r="B12" s="44">
        <f t="shared" si="0"/>
        <v>-0.52649999999999997</v>
      </c>
      <c r="C12" s="41" t="s">
        <v>15</v>
      </c>
      <c r="D12" s="45">
        <f t="shared" si="1"/>
        <v>-270</v>
      </c>
      <c r="E12" s="46" t="s">
        <v>52</v>
      </c>
      <c r="F12" s="30"/>
      <c r="G12" s="117">
        <v>-130</v>
      </c>
      <c r="H12" s="46" t="s">
        <v>53</v>
      </c>
      <c r="I12" s="66">
        <f t="shared" si="2"/>
        <v>-202</v>
      </c>
      <c r="J12" s="46" t="s">
        <v>52</v>
      </c>
    </row>
    <row r="13" spans="1:11" x14ac:dyDescent="0.25">
      <c r="B13" s="44">
        <f t="shared" si="0"/>
        <v>-0.50895000000000001</v>
      </c>
      <c r="C13" s="41" t="s">
        <v>15</v>
      </c>
      <c r="D13" s="45">
        <f t="shared" si="1"/>
        <v>-261</v>
      </c>
      <c r="E13" s="46" t="s">
        <v>52</v>
      </c>
      <c r="F13" s="30"/>
      <c r="G13" s="118">
        <v>-125</v>
      </c>
      <c r="H13" s="46" t="s">
        <v>53</v>
      </c>
      <c r="I13" s="66">
        <f t="shared" si="2"/>
        <v>-193</v>
      </c>
      <c r="J13" s="46" t="s">
        <v>52</v>
      </c>
    </row>
    <row r="14" spans="1:11" x14ac:dyDescent="0.25">
      <c r="B14" s="44">
        <f t="shared" si="0"/>
        <v>-0.4914</v>
      </c>
      <c r="C14" s="41" t="s">
        <v>15</v>
      </c>
      <c r="D14" s="45">
        <f t="shared" si="1"/>
        <v>-252</v>
      </c>
      <c r="E14" s="46" t="s">
        <v>52</v>
      </c>
      <c r="F14" s="30"/>
      <c r="G14" s="117">
        <v>-120</v>
      </c>
      <c r="H14" s="46" t="s">
        <v>53</v>
      </c>
      <c r="I14" s="66">
        <f t="shared" si="2"/>
        <v>-184</v>
      </c>
      <c r="J14" s="46" t="s">
        <v>52</v>
      </c>
    </row>
    <row r="15" spans="1:11" x14ac:dyDescent="0.25">
      <c r="B15" s="44">
        <f t="shared" si="0"/>
        <v>-0.47384999999999999</v>
      </c>
      <c r="C15" s="41" t="s">
        <v>15</v>
      </c>
      <c r="D15" s="45">
        <f t="shared" si="1"/>
        <v>-243</v>
      </c>
      <c r="E15" s="46" t="s">
        <v>52</v>
      </c>
      <c r="F15" s="30"/>
      <c r="G15" s="118">
        <v>-115</v>
      </c>
      <c r="H15" s="46" t="s">
        <v>53</v>
      </c>
      <c r="I15" s="66">
        <f t="shared" si="2"/>
        <v>-175</v>
      </c>
      <c r="J15" s="46" t="s">
        <v>52</v>
      </c>
    </row>
    <row r="16" spans="1:11" x14ac:dyDescent="0.25">
      <c r="B16" s="44">
        <f t="shared" si="0"/>
        <v>-0.45629999999999998</v>
      </c>
      <c r="C16" s="41" t="s">
        <v>15</v>
      </c>
      <c r="D16" s="45">
        <f t="shared" si="1"/>
        <v>-234</v>
      </c>
      <c r="E16" s="46" t="s">
        <v>52</v>
      </c>
      <c r="F16" s="30"/>
      <c r="G16" s="117">
        <v>-110</v>
      </c>
      <c r="H16" s="46" t="s">
        <v>53</v>
      </c>
      <c r="I16" s="66">
        <f t="shared" si="2"/>
        <v>-166</v>
      </c>
      <c r="J16" s="46" t="s">
        <v>52</v>
      </c>
    </row>
    <row r="17" spans="2:20" x14ac:dyDescent="0.25">
      <c r="B17" s="44">
        <f t="shared" si="0"/>
        <v>-0.43874999999999997</v>
      </c>
      <c r="C17" s="41" t="s">
        <v>15</v>
      </c>
      <c r="D17" s="45">
        <f t="shared" si="1"/>
        <v>-225</v>
      </c>
      <c r="E17" s="46" t="s">
        <v>52</v>
      </c>
      <c r="F17" s="30"/>
      <c r="G17" s="118">
        <v>-105</v>
      </c>
      <c r="H17" s="46" t="s">
        <v>53</v>
      </c>
      <c r="I17" s="66">
        <f t="shared" si="2"/>
        <v>-157</v>
      </c>
      <c r="J17" s="46" t="s">
        <v>52</v>
      </c>
    </row>
    <row r="18" spans="2:20" x14ac:dyDescent="0.25">
      <c r="B18" s="44">
        <f t="shared" si="0"/>
        <v>-0.42119999999999996</v>
      </c>
      <c r="C18" s="41" t="s">
        <v>15</v>
      </c>
      <c r="D18" s="45">
        <f t="shared" si="1"/>
        <v>-216</v>
      </c>
      <c r="E18" s="46" t="s">
        <v>52</v>
      </c>
      <c r="F18" s="30"/>
      <c r="G18" s="117">
        <v>-100</v>
      </c>
      <c r="H18" s="46" t="s">
        <v>53</v>
      </c>
      <c r="I18" s="66">
        <f t="shared" si="2"/>
        <v>-148</v>
      </c>
      <c r="J18" s="46" t="s">
        <v>52</v>
      </c>
    </row>
    <row r="19" spans="2:20" x14ac:dyDescent="0.25">
      <c r="B19" s="44">
        <f t="shared" si="0"/>
        <v>-0.40365000000000001</v>
      </c>
      <c r="C19" s="41" t="s">
        <v>15</v>
      </c>
      <c r="D19" s="45">
        <f t="shared" si="1"/>
        <v>-207</v>
      </c>
      <c r="E19" s="46" t="s">
        <v>52</v>
      </c>
      <c r="F19" s="30"/>
      <c r="G19" s="118">
        <v>-95</v>
      </c>
      <c r="H19" s="46" t="s">
        <v>53</v>
      </c>
      <c r="I19" s="66">
        <f t="shared" si="2"/>
        <v>-139</v>
      </c>
      <c r="J19" s="46" t="s">
        <v>52</v>
      </c>
    </row>
    <row r="20" spans="2:20" x14ac:dyDescent="0.25">
      <c r="B20" s="44">
        <f t="shared" si="0"/>
        <v>-0.3861</v>
      </c>
      <c r="C20" s="41" t="s">
        <v>15</v>
      </c>
      <c r="D20" s="45">
        <f t="shared" si="1"/>
        <v>-198</v>
      </c>
      <c r="E20" s="46" t="s">
        <v>52</v>
      </c>
      <c r="F20" s="30"/>
      <c r="G20" s="117">
        <v>-90</v>
      </c>
      <c r="H20" s="46" t="s">
        <v>53</v>
      </c>
      <c r="I20" s="66">
        <f t="shared" si="2"/>
        <v>-130</v>
      </c>
      <c r="J20" s="46" t="s">
        <v>52</v>
      </c>
    </row>
    <row r="21" spans="2:20" x14ac:dyDescent="0.25">
      <c r="B21" s="44">
        <f t="shared" si="0"/>
        <v>-0.36854999999999999</v>
      </c>
      <c r="C21" s="41" t="s">
        <v>15</v>
      </c>
      <c r="D21" s="45">
        <f t="shared" si="1"/>
        <v>-189</v>
      </c>
      <c r="E21" s="46" t="s">
        <v>52</v>
      </c>
      <c r="F21" s="30"/>
      <c r="G21" s="118">
        <v>-85</v>
      </c>
      <c r="H21" s="46" t="s">
        <v>53</v>
      </c>
      <c r="I21" s="66">
        <f t="shared" si="2"/>
        <v>-121</v>
      </c>
      <c r="J21" s="46" t="s">
        <v>52</v>
      </c>
    </row>
    <row r="22" spans="2:20" x14ac:dyDescent="0.25">
      <c r="B22" s="44">
        <f t="shared" si="0"/>
        <v>-0.35099999999999998</v>
      </c>
      <c r="C22" s="41" t="s">
        <v>15</v>
      </c>
      <c r="D22" s="45">
        <f t="shared" si="1"/>
        <v>-180</v>
      </c>
      <c r="E22" s="46" t="s">
        <v>52</v>
      </c>
      <c r="F22" s="30"/>
      <c r="G22" s="117">
        <v>-80</v>
      </c>
      <c r="H22" s="46" t="s">
        <v>53</v>
      </c>
      <c r="I22" s="66">
        <f t="shared" si="2"/>
        <v>-112</v>
      </c>
      <c r="J22" s="46" t="s">
        <v>52</v>
      </c>
    </row>
    <row r="23" spans="2:20" x14ac:dyDescent="0.25">
      <c r="B23" s="44">
        <f t="shared" si="0"/>
        <v>-0.33344999999999997</v>
      </c>
      <c r="C23" s="41" t="s">
        <v>15</v>
      </c>
      <c r="D23" s="45">
        <f t="shared" si="1"/>
        <v>-171</v>
      </c>
      <c r="E23" s="46" t="s">
        <v>52</v>
      </c>
      <c r="F23" s="30"/>
      <c r="G23" s="118">
        <v>-75</v>
      </c>
      <c r="H23" s="46" t="s">
        <v>53</v>
      </c>
      <c r="I23" s="66">
        <f t="shared" si="2"/>
        <v>-103</v>
      </c>
      <c r="J23" s="46" t="s">
        <v>52</v>
      </c>
    </row>
    <row r="24" spans="2:20" ht="15.75" thickBot="1" x14ac:dyDescent="0.3">
      <c r="B24" s="44">
        <f t="shared" si="0"/>
        <v>-0.31589999999999996</v>
      </c>
      <c r="C24" s="41" t="s">
        <v>15</v>
      </c>
      <c r="D24" s="45">
        <f t="shared" si="1"/>
        <v>-162</v>
      </c>
      <c r="E24" s="46" t="s">
        <v>52</v>
      </c>
      <c r="F24" s="30"/>
      <c r="G24" s="117">
        <v>-70</v>
      </c>
      <c r="H24" s="46" t="s">
        <v>53</v>
      </c>
      <c r="I24" s="66">
        <f t="shared" si="2"/>
        <v>-94</v>
      </c>
      <c r="J24" s="46" t="s">
        <v>52</v>
      </c>
    </row>
    <row r="25" spans="2:20" ht="18.75" thickTop="1" x14ac:dyDescent="0.35">
      <c r="B25" s="44">
        <f t="shared" si="0"/>
        <v>-0.29835</v>
      </c>
      <c r="C25" s="41" t="s">
        <v>15</v>
      </c>
      <c r="D25" s="45">
        <f t="shared" si="1"/>
        <v>-153</v>
      </c>
      <c r="E25" s="46" t="s">
        <v>52</v>
      </c>
      <c r="F25" s="30"/>
      <c r="G25" s="118">
        <v>-65</v>
      </c>
      <c r="H25" s="46" t="s">
        <v>53</v>
      </c>
      <c r="I25" s="66">
        <f t="shared" si="2"/>
        <v>-85</v>
      </c>
      <c r="J25" s="46" t="s">
        <v>52</v>
      </c>
      <c r="L25" s="58" t="s">
        <v>54</v>
      </c>
      <c r="M25" s="59">
        <f>-(M26*M27*(68-M28))</f>
        <v>1.755E-2</v>
      </c>
      <c r="N25" t="s">
        <v>15</v>
      </c>
      <c r="O25" s="60" t="s">
        <v>57</v>
      </c>
      <c r="P25" s="61">
        <f>-(P26/(P27*(68-P28)))</f>
        <v>300.00000000000006</v>
      </c>
      <c r="Q25" t="s">
        <v>15</v>
      </c>
      <c r="R25" s="60" t="s">
        <v>80</v>
      </c>
      <c r="S25" s="61">
        <f>S26/(S27*S28)+68</f>
        <v>122</v>
      </c>
      <c r="T25" s="36" t="s">
        <v>52</v>
      </c>
    </row>
    <row r="26" spans="2:20" x14ac:dyDescent="0.25">
      <c r="B26" s="44">
        <f t="shared" si="0"/>
        <v>-0.28079999999999999</v>
      </c>
      <c r="C26" s="41" t="s">
        <v>15</v>
      </c>
      <c r="D26" s="45">
        <f t="shared" si="1"/>
        <v>-144</v>
      </c>
      <c r="E26" s="46" t="s">
        <v>52</v>
      </c>
      <c r="F26" s="30"/>
      <c r="G26" s="117">
        <v>-60</v>
      </c>
      <c r="H26" s="46" t="s">
        <v>53</v>
      </c>
      <c r="I26" s="66">
        <f t="shared" si="2"/>
        <v>-76</v>
      </c>
      <c r="J26" s="46" t="s">
        <v>52</v>
      </c>
      <c r="L26" s="53" t="s">
        <v>55</v>
      </c>
      <c r="M26" s="63">
        <v>6.4999999999999996E-6</v>
      </c>
      <c r="N26"/>
      <c r="O26" s="51" t="s">
        <v>54</v>
      </c>
      <c r="P26" s="91">
        <v>0.1053</v>
      </c>
      <c r="Q26" t="s">
        <v>15</v>
      </c>
      <c r="R26" s="51" t="s">
        <v>54</v>
      </c>
      <c r="S26" s="49">
        <v>0.1053</v>
      </c>
      <c r="T26" s="57" t="s">
        <v>15</v>
      </c>
    </row>
    <row r="27" spans="2:20" ht="18" x14ac:dyDescent="0.35">
      <c r="B27" s="44">
        <f t="shared" si="0"/>
        <v>-0.26324999999999998</v>
      </c>
      <c r="C27" s="41" t="s">
        <v>15</v>
      </c>
      <c r="D27" s="45">
        <f t="shared" si="1"/>
        <v>-135</v>
      </c>
      <c r="E27" s="46" t="s">
        <v>52</v>
      </c>
      <c r="F27" s="30"/>
      <c r="G27" s="118">
        <v>-55</v>
      </c>
      <c r="H27" s="46" t="s">
        <v>53</v>
      </c>
      <c r="I27" s="66">
        <f t="shared" si="2"/>
        <v>-67</v>
      </c>
      <c r="J27" s="46" t="s">
        <v>52</v>
      </c>
      <c r="L27" s="55" t="s">
        <v>56</v>
      </c>
      <c r="M27" s="54">
        <v>300</v>
      </c>
      <c r="N27" t="s">
        <v>15</v>
      </c>
      <c r="O27" s="51" t="s">
        <v>55</v>
      </c>
      <c r="P27" s="62">
        <v>6.4999999999999996E-6</v>
      </c>
      <c r="R27" s="51" t="s">
        <v>55</v>
      </c>
      <c r="S27" s="62">
        <v>6.4999999999999996E-6</v>
      </c>
    </row>
    <row r="28" spans="2:20" ht="18.75" thickBot="1" x14ac:dyDescent="0.4">
      <c r="B28" s="44">
        <f t="shared" si="0"/>
        <v>-0.2457</v>
      </c>
      <c r="C28" s="41" t="s">
        <v>15</v>
      </c>
      <c r="D28" s="45">
        <f t="shared" si="1"/>
        <v>-126</v>
      </c>
      <c r="E28" s="46" t="s">
        <v>52</v>
      </c>
      <c r="F28" s="30"/>
      <c r="G28" s="117">
        <v>-50</v>
      </c>
      <c r="H28" s="46" t="s">
        <v>53</v>
      </c>
      <c r="I28" s="66">
        <f t="shared" si="2"/>
        <v>-58</v>
      </c>
      <c r="J28" s="46" t="s">
        <v>52</v>
      </c>
      <c r="L28" s="48" t="s">
        <v>78</v>
      </c>
      <c r="M28" s="56">
        <v>77</v>
      </c>
      <c r="N28" s="36" t="s">
        <v>52</v>
      </c>
      <c r="O28" s="52" t="s">
        <v>79</v>
      </c>
      <c r="P28" s="50">
        <v>122</v>
      </c>
      <c r="Q28" s="36" t="s">
        <v>52</v>
      </c>
      <c r="R28" s="52" t="s">
        <v>57</v>
      </c>
      <c r="S28" s="50">
        <v>300</v>
      </c>
      <c r="T28" t="s">
        <v>15</v>
      </c>
    </row>
    <row r="29" spans="2:20" ht="15.75" thickTop="1" x14ac:dyDescent="0.25">
      <c r="B29" s="44">
        <f t="shared" si="0"/>
        <v>-0.22814999999999999</v>
      </c>
      <c r="C29" s="41" t="s">
        <v>15</v>
      </c>
      <c r="D29" s="45">
        <f t="shared" si="1"/>
        <v>-117</v>
      </c>
      <c r="E29" s="46" t="s">
        <v>52</v>
      </c>
      <c r="F29" s="30"/>
      <c r="G29" s="118">
        <v>-45</v>
      </c>
      <c r="H29" s="46" t="s">
        <v>53</v>
      </c>
      <c r="I29" s="66">
        <f t="shared" si="2"/>
        <v>-49</v>
      </c>
      <c r="J29" s="46" t="s">
        <v>52</v>
      </c>
    </row>
    <row r="30" spans="2:20" x14ac:dyDescent="0.25">
      <c r="B30" s="44">
        <f t="shared" si="0"/>
        <v>-0.21059999999999998</v>
      </c>
      <c r="C30" s="41" t="s">
        <v>15</v>
      </c>
      <c r="D30" s="45">
        <f t="shared" si="1"/>
        <v>-108</v>
      </c>
      <c r="E30" s="46" t="s">
        <v>52</v>
      </c>
      <c r="F30" s="30"/>
      <c r="G30" s="117">
        <v>-40</v>
      </c>
      <c r="H30" s="46" t="s">
        <v>53</v>
      </c>
      <c r="I30" s="66">
        <f t="shared" si="2"/>
        <v>-40</v>
      </c>
      <c r="J30" s="46" t="s">
        <v>52</v>
      </c>
    </row>
    <row r="31" spans="2:20" x14ac:dyDescent="0.25">
      <c r="B31" s="44">
        <f t="shared" si="0"/>
        <v>-0.20358000000000001</v>
      </c>
      <c r="C31" s="41" t="s">
        <v>15</v>
      </c>
      <c r="D31" s="45">
        <f t="shared" si="1"/>
        <v>-104.4</v>
      </c>
      <c r="E31" s="46" t="s">
        <v>52</v>
      </c>
      <c r="F31" s="30"/>
      <c r="G31" s="46">
        <v>-38</v>
      </c>
      <c r="H31" s="46" t="s">
        <v>53</v>
      </c>
      <c r="I31" s="66">
        <f t="shared" si="2"/>
        <v>-36.400000000000006</v>
      </c>
      <c r="J31" s="46" t="s">
        <v>52</v>
      </c>
    </row>
    <row r="32" spans="2:20" x14ac:dyDescent="0.25">
      <c r="B32" s="44">
        <f t="shared" si="0"/>
        <v>-0.19655999999999998</v>
      </c>
      <c r="C32" s="41" t="s">
        <v>15</v>
      </c>
      <c r="D32" s="45">
        <f t="shared" si="1"/>
        <v>-100.8</v>
      </c>
      <c r="E32" s="46" t="s">
        <v>52</v>
      </c>
      <c r="F32" s="30"/>
      <c r="G32" s="117">
        <v>-36</v>
      </c>
      <c r="H32" s="46" t="s">
        <v>53</v>
      </c>
      <c r="I32" s="66">
        <f t="shared" si="2"/>
        <v>-32.799999999999997</v>
      </c>
      <c r="J32" s="46" t="s">
        <v>52</v>
      </c>
    </row>
    <row r="33" spans="2:10" x14ac:dyDescent="0.25">
      <c r="B33" s="44">
        <f t="shared" si="0"/>
        <v>-0.18953999999999999</v>
      </c>
      <c r="C33" s="41" t="s">
        <v>15</v>
      </c>
      <c r="D33" s="45">
        <f t="shared" si="1"/>
        <v>-97.2</v>
      </c>
      <c r="E33" s="46" t="s">
        <v>52</v>
      </c>
      <c r="F33" s="30"/>
      <c r="G33" s="118">
        <v>-34</v>
      </c>
      <c r="H33" s="46" t="s">
        <v>53</v>
      </c>
      <c r="I33" s="66">
        <f t="shared" si="2"/>
        <v>-29.200000000000003</v>
      </c>
      <c r="J33" s="46" t="s">
        <v>52</v>
      </c>
    </row>
    <row r="34" spans="2:10" x14ac:dyDescent="0.25">
      <c r="B34" s="44">
        <f t="shared" si="0"/>
        <v>-0.18251999999999999</v>
      </c>
      <c r="C34" s="41" t="s">
        <v>15</v>
      </c>
      <c r="D34" s="45">
        <f t="shared" si="1"/>
        <v>-93.6</v>
      </c>
      <c r="E34" s="46" t="s">
        <v>52</v>
      </c>
      <c r="F34" s="30"/>
      <c r="G34" s="117">
        <v>-32</v>
      </c>
      <c r="H34" s="46" t="s">
        <v>53</v>
      </c>
      <c r="I34" s="66">
        <f t="shared" si="2"/>
        <v>-25.6</v>
      </c>
      <c r="J34" s="46" t="s">
        <v>52</v>
      </c>
    </row>
    <row r="35" spans="2:10" x14ac:dyDescent="0.25">
      <c r="B35" s="44">
        <f t="shared" si="0"/>
        <v>-0.17549999999999999</v>
      </c>
      <c r="C35" s="41" t="s">
        <v>15</v>
      </c>
      <c r="D35" s="45">
        <f t="shared" si="1"/>
        <v>-90</v>
      </c>
      <c r="E35" s="46" t="s">
        <v>52</v>
      </c>
      <c r="F35" s="30"/>
      <c r="G35" s="118">
        <v>-30</v>
      </c>
      <c r="H35" s="46" t="s">
        <v>53</v>
      </c>
      <c r="I35" s="66">
        <f t="shared" si="2"/>
        <v>-22</v>
      </c>
      <c r="J35" s="46" t="s">
        <v>52</v>
      </c>
    </row>
    <row r="36" spans="2:10" x14ac:dyDescent="0.25">
      <c r="B36" s="44">
        <f t="shared" si="0"/>
        <v>-0.16847999999999999</v>
      </c>
      <c r="C36" s="41" t="s">
        <v>15</v>
      </c>
      <c r="D36" s="45">
        <f t="shared" si="1"/>
        <v>-86.4</v>
      </c>
      <c r="E36" s="46" t="s">
        <v>52</v>
      </c>
      <c r="F36" s="30"/>
      <c r="G36" s="117">
        <v>-28</v>
      </c>
      <c r="H36" s="46" t="s">
        <v>53</v>
      </c>
      <c r="I36" s="66">
        <f t="shared" si="2"/>
        <v>-18.399999999999999</v>
      </c>
      <c r="J36" s="46" t="s">
        <v>52</v>
      </c>
    </row>
    <row r="37" spans="2:10" x14ac:dyDescent="0.25">
      <c r="B37" s="44">
        <f t="shared" si="0"/>
        <v>-0.16146000000000002</v>
      </c>
      <c r="C37" s="41" t="s">
        <v>15</v>
      </c>
      <c r="D37" s="45">
        <f t="shared" si="1"/>
        <v>-82.800000000000011</v>
      </c>
      <c r="E37" s="46" t="s">
        <v>52</v>
      </c>
      <c r="F37" s="30"/>
      <c r="G37" s="118">
        <v>-26</v>
      </c>
      <c r="H37" s="46" t="s">
        <v>53</v>
      </c>
      <c r="I37" s="66">
        <f t="shared" si="2"/>
        <v>-14.800000000000004</v>
      </c>
      <c r="J37" s="46" t="s">
        <v>52</v>
      </c>
    </row>
    <row r="38" spans="2:10" x14ac:dyDescent="0.25">
      <c r="B38" s="44">
        <f t="shared" si="0"/>
        <v>-0.15443999999999999</v>
      </c>
      <c r="C38" s="41" t="s">
        <v>15</v>
      </c>
      <c r="D38" s="45">
        <f t="shared" si="1"/>
        <v>-79.2</v>
      </c>
      <c r="E38" s="46" t="s">
        <v>52</v>
      </c>
      <c r="F38" s="30"/>
      <c r="G38" s="117">
        <v>-24</v>
      </c>
      <c r="H38" s="46" t="s">
        <v>53</v>
      </c>
      <c r="I38" s="66">
        <f t="shared" si="2"/>
        <v>-11.200000000000003</v>
      </c>
      <c r="J38" s="46" t="s">
        <v>52</v>
      </c>
    </row>
    <row r="39" spans="2:10" x14ac:dyDescent="0.25">
      <c r="B39" s="44">
        <f t="shared" ref="B39:B70" si="3">$B$3*$B$4*D39</f>
        <v>-0.14742</v>
      </c>
      <c r="C39" s="41" t="s">
        <v>15</v>
      </c>
      <c r="D39" s="45">
        <f t="shared" si="1"/>
        <v>-75.599999999999994</v>
      </c>
      <c r="E39" s="46" t="s">
        <v>52</v>
      </c>
      <c r="F39" s="30"/>
      <c r="G39" s="118">
        <v>-22</v>
      </c>
      <c r="H39" s="46" t="s">
        <v>53</v>
      </c>
      <c r="I39" s="66">
        <f t="shared" si="2"/>
        <v>-7.6000000000000014</v>
      </c>
      <c r="J39" s="46" t="s">
        <v>52</v>
      </c>
    </row>
    <row r="40" spans="2:10" x14ac:dyDescent="0.25">
      <c r="B40" s="44">
        <f t="shared" si="3"/>
        <v>-0.1404</v>
      </c>
      <c r="C40" s="41" t="s">
        <v>15</v>
      </c>
      <c r="D40" s="45">
        <f t="shared" si="1"/>
        <v>-72</v>
      </c>
      <c r="E40" s="46" t="s">
        <v>52</v>
      </c>
      <c r="F40" s="30"/>
      <c r="G40" s="117">
        <v>-20</v>
      </c>
      <c r="H40" s="46" t="s">
        <v>53</v>
      </c>
      <c r="I40" s="66">
        <f t="shared" si="2"/>
        <v>-4</v>
      </c>
      <c r="J40" s="46" t="s">
        <v>52</v>
      </c>
    </row>
    <row r="41" spans="2:10" x14ac:dyDescent="0.25">
      <c r="B41" s="44">
        <f t="shared" si="3"/>
        <v>-0.13338</v>
      </c>
      <c r="C41" s="41" t="s">
        <v>15</v>
      </c>
      <c r="D41" s="45">
        <f t="shared" si="1"/>
        <v>-68.400000000000006</v>
      </c>
      <c r="E41" s="46" t="s">
        <v>52</v>
      </c>
      <c r="F41" s="30"/>
      <c r="G41" s="118">
        <v>-18</v>
      </c>
      <c r="H41" s="46" t="s">
        <v>53</v>
      </c>
      <c r="I41" s="66">
        <f t="shared" si="2"/>
        <v>-0.39999999999999858</v>
      </c>
      <c r="J41" s="46" t="s">
        <v>52</v>
      </c>
    </row>
    <row r="42" spans="2:10" x14ac:dyDescent="0.25">
      <c r="B42" s="44">
        <f t="shared" si="3"/>
        <v>-0.12636</v>
      </c>
      <c r="C42" s="41" t="s">
        <v>15</v>
      </c>
      <c r="D42" s="45">
        <f t="shared" si="1"/>
        <v>-64.8</v>
      </c>
      <c r="E42" s="46" t="s">
        <v>52</v>
      </c>
      <c r="F42" s="30"/>
      <c r="G42" s="117">
        <v>-16</v>
      </c>
      <c r="H42" s="46" t="s">
        <v>53</v>
      </c>
      <c r="I42" s="66">
        <f t="shared" si="2"/>
        <v>3.1999999999999993</v>
      </c>
      <c r="J42" s="46" t="s">
        <v>52</v>
      </c>
    </row>
    <row r="43" spans="2:10" x14ac:dyDescent="0.25">
      <c r="B43" s="44">
        <f t="shared" si="3"/>
        <v>-0.11934</v>
      </c>
      <c r="C43" s="41" t="s">
        <v>15</v>
      </c>
      <c r="D43" s="45">
        <f t="shared" si="1"/>
        <v>-61.2</v>
      </c>
      <c r="E43" s="46" t="s">
        <v>52</v>
      </c>
      <c r="F43" s="30"/>
      <c r="G43" s="118">
        <v>-14</v>
      </c>
      <c r="H43" s="46" t="s">
        <v>53</v>
      </c>
      <c r="I43" s="66">
        <f t="shared" si="2"/>
        <v>6.8000000000000007</v>
      </c>
      <c r="J43" s="46" t="s">
        <v>52</v>
      </c>
    </row>
    <row r="44" spans="2:10" x14ac:dyDescent="0.25">
      <c r="B44" s="44">
        <f t="shared" si="3"/>
        <v>-0.11232</v>
      </c>
      <c r="C44" s="41" t="s">
        <v>15</v>
      </c>
      <c r="D44" s="45">
        <f t="shared" si="1"/>
        <v>-57.6</v>
      </c>
      <c r="E44" s="46" t="s">
        <v>52</v>
      </c>
      <c r="F44" s="30"/>
      <c r="G44" s="117">
        <v>-12</v>
      </c>
      <c r="H44" s="46" t="s">
        <v>53</v>
      </c>
      <c r="I44" s="66">
        <f t="shared" si="2"/>
        <v>10.399999999999999</v>
      </c>
      <c r="J44" s="46" t="s">
        <v>52</v>
      </c>
    </row>
    <row r="45" spans="2:10" x14ac:dyDescent="0.25">
      <c r="B45" s="44">
        <f t="shared" si="3"/>
        <v>-0.10529999999999999</v>
      </c>
      <c r="C45" s="41" t="s">
        <v>15</v>
      </c>
      <c r="D45" s="45">
        <f t="shared" si="1"/>
        <v>-54</v>
      </c>
      <c r="E45" s="46" t="s">
        <v>52</v>
      </c>
      <c r="F45" s="30"/>
      <c r="G45" s="118">
        <v>-10</v>
      </c>
      <c r="H45" s="46" t="s">
        <v>53</v>
      </c>
      <c r="I45" s="66">
        <f t="shared" si="2"/>
        <v>14</v>
      </c>
      <c r="J45" s="46" t="s">
        <v>52</v>
      </c>
    </row>
    <row r="46" spans="2:10" x14ac:dyDescent="0.25">
      <c r="B46" s="44">
        <f t="shared" si="3"/>
        <v>-9.8279999999999992E-2</v>
      </c>
      <c r="C46" s="41" t="s">
        <v>15</v>
      </c>
      <c r="D46" s="45">
        <f t="shared" si="1"/>
        <v>-50.4</v>
      </c>
      <c r="E46" s="46" t="s">
        <v>52</v>
      </c>
      <c r="F46" s="30"/>
      <c r="G46" s="117">
        <v>-8</v>
      </c>
      <c r="H46" s="46" t="s">
        <v>53</v>
      </c>
      <c r="I46" s="66">
        <f t="shared" si="2"/>
        <v>17.600000000000001</v>
      </c>
      <c r="J46" s="46" t="s">
        <v>52</v>
      </c>
    </row>
    <row r="47" spans="2:10" x14ac:dyDescent="0.25">
      <c r="B47" s="44">
        <f t="shared" si="3"/>
        <v>-9.1259999999999994E-2</v>
      </c>
      <c r="C47" s="41" t="s">
        <v>15</v>
      </c>
      <c r="D47" s="45">
        <f t="shared" si="1"/>
        <v>-46.8</v>
      </c>
      <c r="E47" s="46" t="s">
        <v>52</v>
      </c>
      <c r="F47" s="30"/>
      <c r="G47" s="118">
        <v>-6</v>
      </c>
      <c r="H47" s="46" t="s">
        <v>53</v>
      </c>
      <c r="I47" s="66">
        <f t="shared" si="2"/>
        <v>21.2</v>
      </c>
      <c r="J47" s="46" t="s">
        <v>52</v>
      </c>
    </row>
    <row r="48" spans="2:10" x14ac:dyDescent="0.25">
      <c r="B48" s="44">
        <f t="shared" si="3"/>
        <v>-8.4239999999999995E-2</v>
      </c>
      <c r="C48" s="41" t="s">
        <v>15</v>
      </c>
      <c r="D48" s="45">
        <f t="shared" si="1"/>
        <v>-43.2</v>
      </c>
      <c r="E48" s="46" t="s">
        <v>52</v>
      </c>
      <c r="F48" s="30"/>
      <c r="G48" s="117">
        <v>-4</v>
      </c>
      <c r="H48" s="46" t="s">
        <v>53</v>
      </c>
      <c r="I48" s="66">
        <f t="shared" si="2"/>
        <v>24.8</v>
      </c>
      <c r="J48" s="46" t="s">
        <v>52</v>
      </c>
    </row>
    <row r="49" spans="2:10" x14ac:dyDescent="0.25">
      <c r="B49" s="44">
        <f t="shared" si="3"/>
        <v>-7.7219999999999997E-2</v>
      </c>
      <c r="C49" s="41" t="s">
        <v>15</v>
      </c>
      <c r="D49" s="45">
        <f t="shared" si="1"/>
        <v>-39.6</v>
      </c>
      <c r="E49" s="46" t="s">
        <v>52</v>
      </c>
      <c r="F49" s="30"/>
      <c r="G49" s="118">
        <v>-2</v>
      </c>
      <c r="H49" s="46" t="s">
        <v>53</v>
      </c>
      <c r="I49" s="66">
        <f t="shared" si="2"/>
        <v>28.4</v>
      </c>
      <c r="J49" s="46" t="s">
        <v>52</v>
      </c>
    </row>
    <row r="50" spans="2:10" x14ac:dyDescent="0.25">
      <c r="B50" s="44">
        <f t="shared" si="3"/>
        <v>-7.0199999999999999E-2</v>
      </c>
      <c r="C50" s="41" t="s">
        <v>15</v>
      </c>
      <c r="D50" s="45">
        <f t="shared" si="1"/>
        <v>-36</v>
      </c>
      <c r="E50" s="46" t="s">
        <v>52</v>
      </c>
      <c r="F50" s="30"/>
      <c r="G50" s="117">
        <v>0</v>
      </c>
      <c r="H50" s="46" t="s">
        <v>53</v>
      </c>
      <c r="I50" s="66">
        <f t="shared" si="2"/>
        <v>32</v>
      </c>
      <c r="J50" s="46" t="s">
        <v>52</v>
      </c>
    </row>
    <row r="51" spans="2:10" x14ac:dyDescent="0.25">
      <c r="B51" s="44">
        <f t="shared" si="3"/>
        <v>-6.6689999999999999E-2</v>
      </c>
      <c r="C51" s="41" t="s">
        <v>15</v>
      </c>
      <c r="D51" s="45">
        <f t="shared" si="1"/>
        <v>-34.200000000000003</v>
      </c>
      <c r="E51" s="46" t="s">
        <v>52</v>
      </c>
      <c r="F51" s="30"/>
      <c r="G51" s="46">
        <v>1</v>
      </c>
      <c r="H51" s="46" t="s">
        <v>53</v>
      </c>
      <c r="I51" s="66">
        <f t="shared" si="2"/>
        <v>33.799999999999997</v>
      </c>
      <c r="J51" s="46" t="s">
        <v>52</v>
      </c>
    </row>
    <row r="52" spans="2:10" x14ac:dyDescent="0.25">
      <c r="B52" s="44">
        <f t="shared" si="3"/>
        <v>-6.318E-2</v>
      </c>
      <c r="C52" s="41" t="s">
        <v>15</v>
      </c>
      <c r="D52" s="45">
        <f t="shared" si="1"/>
        <v>-32.4</v>
      </c>
      <c r="E52" s="46" t="s">
        <v>52</v>
      </c>
      <c r="F52" s="30"/>
      <c r="G52" s="117">
        <v>2</v>
      </c>
      <c r="H52" s="46" t="s">
        <v>53</v>
      </c>
      <c r="I52" s="66">
        <f t="shared" si="2"/>
        <v>35.6</v>
      </c>
      <c r="J52" s="46" t="s">
        <v>52</v>
      </c>
    </row>
    <row r="53" spans="2:10" x14ac:dyDescent="0.25">
      <c r="B53" s="44">
        <f t="shared" si="3"/>
        <v>-5.9670000000000001E-2</v>
      </c>
      <c r="C53" s="41" t="s">
        <v>15</v>
      </c>
      <c r="D53" s="45">
        <f t="shared" si="1"/>
        <v>-30.6</v>
      </c>
      <c r="E53" s="46" t="s">
        <v>52</v>
      </c>
      <c r="F53" s="30"/>
      <c r="G53" s="118">
        <v>3</v>
      </c>
      <c r="H53" s="46" t="s">
        <v>53</v>
      </c>
      <c r="I53" s="66">
        <f t="shared" si="2"/>
        <v>37.4</v>
      </c>
      <c r="J53" s="46" t="s">
        <v>52</v>
      </c>
    </row>
    <row r="54" spans="2:10" x14ac:dyDescent="0.25">
      <c r="B54" s="44">
        <f t="shared" si="3"/>
        <v>-5.6159999999999995E-2</v>
      </c>
      <c r="C54" s="41" t="s">
        <v>15</v>
      </c>
      <c r="D54" s="45">
        <f t="shared" si="1"/>
        <v>-28.799999999999997</v>
      </c>
      <c r="E54" s="46" t="s">
        <v>52</v>
      </c>
      <c r="G54" s="117">
        <v>4</v>
      </c>
      <c r="H54" s="46" t="s">
        <v>53</v>
      </c>
      <c r="I54" s="66">
        <f t="shared" si="2"/>
        <v>39.200000000000003</v>
      </c>
      <c r="J54" s="46" t="s">
        <v>52</v>
      </c>
    </row>
    <row r="55" spans="2:10" x14ac:dyDescent="0.25">
      <c r="B55" s="44">
        <f t="shared" si="3"/>
        <v>-5.2649999999999995E-2</v>
      </c>
      <c r="C55" s="41" t="s">
        <v>15</v>
      </c>
      <c r="D55" s="45">
        <f t="shared" si="1"/>
        <v>-27</v>
      </c>
      <c r="E55" s="46" t="s">
        <v>52</v>
      </c>
      <c r="G55" s="118">
        <v>5</v>
      </c>
      <c r="H55" s="46" t="s">
        <v>53</v>
      </c>
      <c r="I55" s="66">
        <f t="shared" si="2"/>
        <v>41</v>
      </c>
      <c r="J55" s="46" t="s">
        <v>52</v>
      </c>
    </row>
    <row r="56" spans="2:10" x14ac:dyDescent="0.25">
      <c r="B56" s="44">
        <f t="shared" si="3"/>
        <v>-4.9140000000000003E-2</v>
      </c>
      <c r="C56" s="41" t="s">
        <v>15</v>
      </c>
      <c r="D56" s="45">
        <f t="shared" si="1"/>
        <v>-25.200000000000003</v>
      </c>
      <c r="E56" s="46" t="s">
        <v>52</v>
      </c>
      <c r="G56" s="117">
        <v>6</v>
      </c>
      <c r="H56" s="46" t="s">
        <v>53</v>
      </c>
      <c r="I56" s="66">
        <f t="shared" si="2"/>
        <v>42.8</v>
      </c>
      <c r="J56" s="46" t="s">
        <v>52</v>
      </c>
    </row>
    <row r="57" spans="2:10" x14ac:dyDescent="0.25">
      <c r="B57" s="44">
        <f t="shared" si="3"/>
        <v>-4.5629999999999997E-2</v>
      </c>
      <c r="C57" s="41" t="s">
        <v>15</v>
      </c>
      <c r="D57" s="45">
        <f t="shared" si="1"/>
        <v>-23.4</v>
      </c>
      <c r="E57" s="46" t="s">
        <v>52</v>
      </c>
      <c r="G57" s="118">
        <v>7</v>
      </c>
      <c r="H57" s="46" t="s">
        <v>53</v>
      </c>
      <c r="I57" s="66">
        <f t="shared" si="2"/>
        <v>44.6</v>
      </c>
      <c r="J57" s="46" t="s">
        <v>52</v>
      </c>
    </row>
    <row r="58" spans="2:10" x14ac:dyDescent="0.25">
      <c r="B58" s="44">
        <f t="shared" si="3"/>
        <v>-4.2119999999999998E-2</v>
      </c>
      <c r="C58" s="41" t="s">
        <v>15</v>
      </c>
      <c r="D58" s="45">
        <f t="shared" si="1"/>
        <v>-21.6</v>
      </c>
      <c r="E58" s="46" t="s">
        <v>52</v>
      </c>
      <c r="G58" s="117">
        <v>8</v>
      </c>
      <c r="H58" s="46" t="s">
        <v>53</v>
      </c>
      <c r="I58" s="66">
        <f t="shared" si="2"/>
        <v>46.4</v>
      </c>
      <c r="J58" s="46" t="s">
        <v>52</v>
      </c>
    </row>
    <row r="59" spans="2:10" x14ac:dyDescent="0.25">
      <c r="B59" s="44">
        <f t="shared" si="3"/>
        <v>-3.8609999999999992E-2</v>
      </c>
      <c r="C59" s="41" t="s">
        <v>15</v>
      </c>
      <c r="D59" s="45">
        <f t="shared" si="1"/>
        <v>-19.799999999999997</v>
      </c>
      <c r="E59" s="46" t="s">
        <v>52</v>
      </c>
      <c r="G59" s="118">
        <v>9</v>
      </c>
      <c r="H59" s="46" t="s">
        <v>53</v>
      </c>
      <c r="I59" s="66">
        <f t="shared" si="2"/>
        <v>48.2</v>
      </c>
      <c r="J59" s="46" t="s">
        <v>52</v>
      </c>
    </row>
    <row r="60" spans="2:10" x14ac:dyDescent="0.25">
      <c r="B60" s="44">
        <f t="shared" si="3"/>
        <v>-3.5099999999999999E-2</v>
      </c>
      <c r="C60" s="41" t="s">
        <v>15</v>
      </c>
      <c r="D60" s="45">
        <f t="shared" si="1"/>
        <v>-18</v>
      </c>
      <c r="E60" s="46" t="s">
        <v>52</v>
      </c>
      <c r="G60" s="117">
        <v>10</v>
      </c>
      <c r="H60" s="46" t="s">
        <v>53</v>
      </c>
      <c r="I60" s="66">
        <f t="shared" si="2"/>
        <v>50</v>
      </c>
      <c r="J60" s="46" t="s">
        <v>52</v>
      </c>
    </row>
    <row r="61" spans="2:10" x14ac:dyDescent="0.25">
      <c r="B61" s="44">
        <f t="shared" si="3"/>
        <v>-3.1590000000000007E-2</v>
      </c>
      <c r="C61" s="41" t="s">
        <v>15</v>
      </c>
      <c r="D61" s="45">
        <f t="shared" si="1"/>
        <v>-16.200000000000003</v>
      </c>
      <c r="E61" s="46" t="s">
        <v>52</v>
      </c>
      <c r="G61" s="118">
        <v>11</v>
      </c>
      <c r="H61" s="46" t="s">
        <v>53</v>
      </c>
      <c r="I61" s="66">
        <f t="shared" si="2"/>
        <v>51.8</v>
      </c>
      <c r="J61" s="46" t="s">
        <v>52</v>
      </c>
    </row>
    <row r="62" spans="2:10" x14ac:dyDescent="0.25">
      <c r="B62" s="44">
        <f t="shared" si="3"/>
        <v>-2.8079999999999997E-2</v>
      </c>
      <c r="C62" s="41" t="s">
        <v>15</v>
      </c>
      <c r="D62" s="45">
        <f t="shared" si="1"/>
        <v>-14.399999999999999</v>
      </c>
      <c r="E62" s="46" t="s">
        <v>52</v>
      </c>
      <c r="G62" s="117">
        <v>12</v>
      </c>
      <c r="H62" s="46" t="s">
        <v>53</v>
      </c>
      <c r="I62" s="66">
        <f t="shared" si="2"/>
        <v>53.6</v>
      </c>
      <c r="J62" s="46" t="s">
        <v>52</v>
      </c>
    </row>
    <row r="63" spans="2:10" x14ac:dyDescent="0.25">
      <c r="B63" s="44">
        <f t="shared" si="3"/>
        <v>-2.4569999999999988E-2</v>
      </c>
      <c r="C63" s="41" t="s">
        <v>15</v>
      </c>
      <c r="D63" s="45">
        <f t="shared" si="1"/>
        <v>-12.599999999999994</v>
      </c>
      <c r="E63" s="46" t="s">
        <v>52</v>
      </c>
      <c r="G63" s="118">
        <v>13</v>
      </c>
      <c r="H63" s="46" t="s">
        <v>53</v>
      </c>
      <c r="I63" s="66">
        <f t="shared" si="2"/>
        <v>55.400000000000006</v>
      </c>
      <c r="J63" s="46" t="s">
        <v>52</v>
      </c>
    </row>
    <row r="64" spans="2:10" x14ac:dyDescent="0.25">
      <c r="B64" s="44">
        <f t="shared" si="3"/>
        <v>-2.1059999999999992E-2</v>
      </c>
      <c r="C64" s="41" t="s">
        <v>15</v>
      </c>
      <c r="D64" s="45">
        <f t="shared" si="1"/>
        <v>-10.799999999999997</v>
      </c>
      <c r="E64" s="46" t="s">
        <v>52</v>
      </c>
      <c r="G64" s="117">
        <v>14</v>
      </c>
      <c r="H64" s="46" t="s">
        <v>53</v>
      </c>
      <c r="I64" s="66">
        <f t="shared" si="2"/>
        <v>57.2</v>
      </c>
      <c r="J64" s="46" t="s">
        <v>52</v>
      </c>
    </row>
    <row r="65" spans="2:10" x14ac:dyDescent="0.25">
      <c r="B65" s="44">
        <f t="shared" si="3"/>
        <v>-1.755E-2</v>
      </c>
      <c r="C65" s="41" t="s">
        <v>15</v>
      </c>
      <c r="D65" s="45">
        <f t="shared" si="1"/>
        <v>-9</v>
      </c>
      <c r="E65" s="46" t="s">
        <v>52</v>
      </c>
      <c r="G65" s="118">
        <v>15</v>
      </c>
      <c r="H65" s="46" t="s">
        <v>53</v>
      </c>
      <c r="I65" s="66">
        <f t="shared" si="2"/>
        <v>59</v>
      </c>
      <c r="J65" s="46" t="s">
        <v>52</v>
      </c>
    </row>
    <row r="66" spans="2:10" x14ac:dyDescent="0.25">
      <c r="B66" s="44">
        <f t="shared" si="3"/>
        <v>-1.4040000000000006E-2</v>
      </c>
      <c r="C66" s="41" t="s">
        <v>15</v>
      </c>
      <c r="D66" s="45">
        <f t="shared" si="1"/>
        <v>-7.2000000000000028</v>
      </c>
      <c r="E66" s="46" t="s">
        <v>52</v>
      </c>
      <c r="G66" s="117">
        <v>16</v>
      </c>
      <c r="H66" s="46" t="s">
        <v>53</v>
      </c>
      <c r="I66" s="66">
        <f t="shared" si="2"/>
        <v>60.8</v>
      </c>
      <c r="J66" s="46" t="s">
        <v>52</v>
      </c>
    </row>
    <row r="67" spans="2:10" x14ac:dyDescent="0.25">
      <c r="B67" s="44">
        <f t="shared" si="3"/>
        <v>-1.0529999999999996E-2</v>
      </c>
      <c r="C67" s="41" t="s">
        <v>15</v>
      </c>
      <c r="D67" s="45">
        <f t="shared" si="1"/>
        <v>-5.3999999999999986</v>
      </c>
      <c r="E67" s="46" t="s">
        <v>52</v>
      </c>
      <c r="G67" s="118">
        <v>17</v>
      </c>
      <c r="H67" s="46" t="s">
        <v>53</v>
      </c>
      <c r="I67" s="66">
        <f t="shared" si="2"/>
        <v>62.6</v>
      </c>
      <c r="J67" s="46" t="s">
        <v>52</v>
      </c>
    </row>
    <row r="68" spans="2:10" x14ac:dyDescent="0.25">
      <c r="B68" s="44">
        <f t="shared" si="3"/>
        <v>-7.0199999999999889E-3</v>
      </c>
      <c r="C68" s="41" t="s">
        <v>15</v>
      </c>
      <c r="D68" s="45">
        <f t="shared" si="1"/>
        <v>-3.5999999999999943</v>
      </c>
      <c r="E68" s="46" t="s">
        <v>52</v>
      </c>
      <c r="G68" s="117">
        <v>18</v>
      </c>
      <c r="H68" s="46" t="s">
        <v>53</v>
      </c>
      <c r="I68" s="66">
        <f t="shared" si="2"/>
        <v>64.400000000000006</v>
      </c>
      <c r="J68" s="46" t="s">
        <v>52</v>
      </c>
    </row>
    <row r="69" spans="2:10" x14ac:dyDescent="0.25">
      <c r="B69" s="44">
        <f t="shared" si="3"/>
        <v>-3.5099999999999945E-3</v>
      </c>
      <c r="C69" s="41" t="s">
        <v>15</v>
      </c>
      <c r="D69" s="45">
        <f t="shared" si="1"/>
        <v>-1.7999999999999972</v>
      </c>
      <c r="E69" s="46" t="s">
        <v>52</v>
      </c>
      <c r="G69" s="118">
        <v>19</v>
      </c>
      <c r="H69" s="46" t="s">
        <v>53</v>
      </c>
      <c r="I69" s="66">
        <f t="shared" si="2"/>
        <v>66.2</v>
      </c>
      <c r="J69" s="46" t="s">
        <v>52</v>
      </c>
    </row>
    <row r="70" spans="2:10" x14ac:dyDescent="0.25">
      <c r="B70" s="44">
        <f t="shared" si="3"/>
        <v>0</v>
      </c>
      <c r="C70" s="41" t="s">
        <v>15</v>
      </c>
      <c r="D70" s="45">
        <f t="shared" si="1"/>
        <v>0</v>
      </c>
      <c r="E70" s="46" t="s">
        <v>52</v>
      </c>
      <c r="G70" s="117">
        <v>20</v>
      </c>
      <c r="H70" s="46" t="s">
        <v>53</v>
      </c>
      <c r="I70" s="66">
        <f t="shared" si="2"/>
        <v>68</v>
      </c>
      <c r="J70" s="46" t="s">
        <v>52</v>
      </c>
    </row>
    <row r="71" spans="2:10" x14ac:dyDescent="0.25">
      <c r="B71" s="44">
        <f t="shared" ref="B71:B78" si="4">$B$3*$B$4*D71</f>
        <v>3.5100000000000222E-3</v>
      </c>
      <c r="C71" s="41" t="s">
        <v>15</v>
      </c>
      <c r="D71" s="45">
        <f t="shared" ref="D71:D78" si="5">-(68-I71)</f>
        <v>1.8000000000000114</v>
      </c>
      <c r="E71" s="46" t="s">
        <v>52</v>
      </c>
      <c r="G71" s="118">
        <v>21</v>
      </c>
      <c r="H71" s="46" t="s">
        <v>53</v>
      </c>
      <c r="I71" s="66">
        <f t="shared" si="2"/>
        <v>69.800000000000011</v>
      </c>
      <c r="J71" s="46" t="s">
        <v>52</v>
      </c>
    </row>
    <row r="72" spans="2:10" x14ac:dyDescent="0.25">
      <c r="B72" s="44">
        <f t="shared" si="4"/>
        <v>3.8610000000000077E-3</v>
      </c>
      <c r="C72" s="41" t="s">
        <v>15</v>
      </c>
      <c r="D72" s="45">
        <f t="shared" si="5"/>
        <v>1.980000000000004</v>
      </c>
      <c r="E72" s="46" t="s">
        <v>52</v>
      </c>
      <c r="G72" s="30">
        <v>21.1</v>
      </c>
      <c r="H72" s="46" t="s">
        <v>53</v>
      </c>
      <c r="I72" s="66">
        <f t="shared" ref="I72:I78" si="6">G72*1.8+32</f>
        <v>69.98</v>
      </c>
      <c r="J72" s="46" t="s">
        <v>52</v>
      </c>
    </row>
    <row r="73" spans="2:10" x14ac:dyDescent="0.25">
      <c r="B73" s="44">
        <f t="shared" si="4"/>
        <v>7.0199999999999889E-3</v>
      </c>
      <c r="C73" s="41" t="s">
        <v>15</v>
      </c>
      <c r="D73" s="45">
        <f t="shared" si="5"/>
        <v>3.5999999999999943</v>
      </c>
      <c r="E73" s="46" t="s">
        <v>52</v>
      </c>
      <c r="G73" s="46">
        <v>22</v>
      </c>
      <c r="H73" s="46" t="s">
        <v>53</v>
      </c>
      <c r="I73" s="66">
        <f t="shared" si="6"/>
        <v>71.599999999999994</v>
      </c>
      <c r="J73" s="46" t="s">
        <v>52</v>
      </c>
    </row>
    <row r="74" spans="2:10" x14ac:dyDescent="0.25">
      <c r="B74" s="44">
        <f t="shared" si="4"/>
        <v>1.053000000000001E-2</v>
      </c>
      <c r="C74" s="41" t="s">
        <v>15</v>
      </c>
      <c r="D74" s="45">
        <f t="shared" si="5"/>
        <v>5.4000000000000057</v>
      </c>
      <c r="E74" s="46" t="s">
        <v>52</v>
      </c>
      <c r="G74" s="30">
        <v>23</v>
      </c>
      <c r="H74" s="46" t="s">
        <v>53</v>
      </c>
      <c r="I74" s="66">
        <f t="shared" si="6"/>
        <v>73.400000000000006</v>
      </c>
      <c r="J74" s="46" t="s">
        <v>52</v>
      </c>
    </row>
    <row r="75" spans="2:10" x14ac:dyDescent="0.25">
      <c r="B75" s="44">
        <f t="shared" si="4"/>
        <v>1.4040000000000006E-2</v>
      </c>
      <c r="C75" s="41" t="s">
        <v>15</v>
      </c>
      <c r="D75" s="45">
        <f t="shared" si="5"/>
        <v>7.2000000000000028</v>
      </c>
      <c r="E75" s="46" t="s">
        <v>52</v>
      </c>
      <c r="G75" s="118">
        <v>24</v>
      </c>
      <c r="H75" s="46" t="s">
        <v>53</v>
      </c>
      <c r="I75" s="66">
        <f t="shared" si="6"/>
        <v>75.2</v>
      </c>
      <c r="J75" s="46" t="s">
        <v>52</v>
      </c>
    </row>
    <row r="76" spans="2:10" x14ac:dyDescent="0.25">
      <c r="B76" s="44">
        <f t="shared" si="4"/>
        <v>1.755E-2</v>
      </c>
      <c r="C76" s="41" t="s">
        <v>15</v>
      </c>
      <c r="D76" s="45">
        <f t="shared" si="5"/>
        <v>9</v>
      </c>
      <c r="E76" s="46" t="s">
        <v>52</v>
      </c>
      <c r="G76" s="117">
        <v>25</v>
      </c>
      <c r="H76" s="46" t="s">
        <v>53</v>
      </c>
      <c r="I76" s="66">
        <f t="shared" si="6"/>
        <v>77</v>
      </c>
      <c r="J76" s="46" t="s">
        <v>52</v>
      </c>
    </row>
    <row r="77" spans="2:10" x14ac:dyDescent="0.25">
      <c r="B77" s="44">
        <f t="shared" si="4"/>
        <v>2.106000000000002E-2</v>
      </c>
      <c r="C77" s="41" t="s">
        <v>15</v>
      </c>
      <c r="D77" s="45">
        <f t="shared" si="5"/>
        <v>10.800000000000011</v>
      </c>
      <c r="E77" s="46" t="s">
        <v>52</v>
      </c>
      <c r="G77" s="118">
        <v>26</v>
      </c>
      <c r="H77" s="46" t="s">
        <v>53</v>
      </c>
      <c r="I77" s="66">
        <f t="shared" si="6"/>
        <v>78.800000000000011</v>
      </c>
      <c r="J77" s="46" t="s">
        <v>52</v>
      </c>
    </row>
    <row r="78" spans="2:10" x14ac:dyDescent="0.25">
      <c r="B78" s="44">
        <f t="shared" si="4"/>
        <v>2.4569999999999988E-2</v>
      </c>
      <c r="C78" s="41" t="s">
        <v>15</v>
      </c>
      <c r="D78" s="45">
        <f t="shared" si="5"/>
        <v>12.599999999999994</v>
      </c>
      <c r="E78" s="46" t="s">
        <v>52</v>
      </c>
      <c r="G78" s="117">
        <v>27</v>
      </c>
      <c r="H78" s="46" t="s">
        <v>53</v>
      </c>
      <c r="I78" s="66">
        <f t="shared" si="6"/>
        <v>80.599999999999994</v>
      </c>
      <c r="J78" s="46" t="s">
        <v>52</v>
      </c>
    </row>
    <row r="79" spans="2:10" x14ac:dyDescent="0.25">
      <c r="B79" s="44"/>
      <c r="C79" s="41"/>
      <c r="D79" s="45"/>
      <c r="E79" s="46"/>
      <c r="G79" s="46"/>
      <c r="H79" s="46"/>
      <c r="I79" s="157"/>
      <c r="J79" s="46"/>
    </row>
    <row r="80" spans="2:10" x14ac:dyDescent="0.25">
      <c r="B80" s="44"/>
      <c r="C80" s="41"/>
      <c r="D80" s="45"/>
      <c r="E80" s="46"/>
      <c r="G80" s="30"/>
      <c r="H80" s="46"/>
      <c r="I80" s="157"/>
      <c r="J80" s="46"/>
    </row>
    <row r="81" spans="2:10" x14ac:dyDescent="0.25">
      <c r="B81" s="44"/>
      <c r="C81" s="41"/>
      <c r="D81" s="45"/>
      <c r="E81" s="46"/>
      <c r="G81" s="46"/>
      <c r="H81" s="46"/>
      <c r="I81" s="157"/>
      <c r="J81" s="46"/>
    </row>
    <row r="82" spans="2:10" x14ac:dyDescent="0.25">
      <c r="B82" s="44"/>
      <c r="C82" s="41"/>
      <c r="D82" s="45"/>
      <c r="E82" s="46"/>
      <c r="G82" s="30"/>
      <c r="H82" s="46"/>
      <c r="I82" s="157"/>
      <c r="J82" s="46"/>
    </row>
    <row r="83" spans="2:10" x14ac:dyDescent="0.25">
      <c r="B83" s="44"/>
      <c r="C83" s="41"/>
      <c r="D83" s="45"/>
      <c r="E83" s="46"/>
      <c r="G83" s="46"/>
      <c r="H83" s="46"/>
      <c r="I83" s="157"/>
      <c r="J83" s="46"/>
    </row>
    <row r="84" spans="2:10" x14ac:dyDescent="0.25">
      <c r="B84" s="44"/>
      <c r="C84" s="41"/>
      <c r="D84" s="45"/>
      <c r="E84" s="46"/>
      <c r="G84" s="30"/>
      <c r="H84" s="46"/>
      <c r="I84" s="157"/>
      <c r="J84" s="46"/>
    </row>
    <row r="85" spans="2:10" x14ac:dyDescent="0.25">
      <c r="B85" s="44"/>
      <c r="C85" s="41"/>
      <c r="D85" s="45"/>
      <c r="E85" s="46"/>
      <c r="G85" s="46"/>
      <c r="H85" s="46"/>
      <c r="I85" s="157"/>
      <c r="J85" s="46"/>
    </row>
    <row r="86" spans="2:10" x14ac:dyDescent="0.25">
      <c r="B86" s="44"/>
      <c r="C86" s="41"/>
      <c r="D86" s="45"/>
      <c r="E86" s="46"/>
      <c r="G86" s="46"/>
      <c r="H86" s="46"/>
      <c r="I86" s="157"/>
      <c r="J86" s="46"/>
    </row>
    <row r="87" spans="2:10" x14ac:dyDescent="0.25">
      <c r="B87" s="44"/>
      <c r="C87" s="41"/>
      <c r="D87" s="45"/>
      <c r="E87" s="46"/>
      <c r="G87" s="30"/>
      <c r="H87" s="46"/>
      <c r="I87" s="157"/>
      <c r="J87" s="46"/>
    </row>
    <row r="88" spans="2:10" x14ac:dyDescent="0.25">
      <c r="B88" s="44"/>
      <c r="C88" s="41"/>
      <c r="D88" s="45"/>
      <c r="E88" s="46"/>
      <c r="G88" s="46"/>
      <c r="H88" s="46"/>
      <c r="I88" s="157"/>
      <c r="J88" s="46"/>
    </row>
    <row r="89" spans="2:10" x14ac:dyDescent="0.25">
      <c r="B89" s="44"/>
      <c r="C89" s="41"/>
      <c r="D89" s="45"/>
      <c r="E89" s="46"/>
      <c r="G89" s="30"/>
      <c r="H89" s="46"/>
      <c r="I89" s="157"/>
      <c r="J89" s="46"/>
    </row>
    <row r="90" spans="2:10" x14ac:dyDescent="0.25">
      <c r="B90" s="44"/>
      <c r="C90" s="41"/>
      <c r="D90" s="45"/>
      <c r="E90" s="46"/>
      <c r="G90" s="46"/>
      <c r="H90" s="46"/>
      <c r="I90" s="157"/>
      <c r="J90" s="46"/>
    </row>
    <row r="91" spans="2:10" x14ac:dyDescent="0.25">
      <c r="B91" s="44"/>
      <c r="C91" s="41"/>
      <c r="D91" s="45"/>
      <c r="E91" s="46"/>
      <c r="G91" s="30"/>
      <c r="H91" s="46"/>
      <c r="I91" s="157"/>
      <c r="J91" s="46"/>
    </row>
    <row r="92" spans="2:10" x14ac:dyDescent="0.25">
      <c r="B92" s="44"/>
      <c r="C92" s="41"/>
      <c r="D92" s="45"/>
      <c r="E92" s="46"/>
      <c r="G92" s="46"/>
      <c r="H92" s="46"/>
      <c r="I92" s="157"/>
      <c r="J92" s="46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Earth and Mars Cable Design</vt:lpstr>
      <vt:lpstr>Buckle and Cycles Design</vt:lpstr>
      <vt:lpstr>Mars Buckle and Cycles Design</vt:lpstr>
      <vt:lpstr>Earth Temperature</vt:lpstr>
      <vt:lpstr>Mars Temperature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2014-03-26T20:09:24Z</dcterms:created>
  <dcterms:modified xsi:type="dcterms:W3CDTF">2014-05-05T14:52:43Z</dcterms:modified>
</cp:coreProperties>
</file>